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和久\Desktop\保存箱\H29チャリティ\"/>
    </mc:Choice>
  </mc:AlternateContent>
  <bookViews>
    <workbookView xWindow="0" yWindow="0" windowWidth="25920" windowHeight="13305" firstSheet="6" activeTab="8"/>
  </bookViews>
  <sheets>
    <sheet name="各チーム２ (2)" sheetId="22" state="hidden" r:id="rId1"/>
    <sheet name="Ａ～Ｂ" sheetId="10" state="hidden" r:id="rId2"/>
    <sheet name="Ｃ～Ｄ" sheetId="18" state="hidden" r:id="rId3"/>
    <sheet name="１日目時間" sheetId="9" state="hidden" r:id="rId4"/>
    <sheet name="２日目時間" sheetId="19" state="hidden" r:id="rId5"/>
    <sheet name="８人制" sheetId="15" state="hidden" r:id="rId6"/>
    <sheet name="予選①" sheetId="20" r:id="rId7"/>
    <sheet name="予選②" sheetId="21" r:id="rId8"/>
    <sheet name="決勝トーナメント表" sheetId="23" r:id="rId9"/>
  </sheets>
  <definedNames>
    <definedName name="_xlnm.Print_Area" localSheetId="3">'１日目時間'!$A$1:$O$38</definedName>
    <definedName name="_xlnm.Print_Area" localSheetId="4">'２日目時間'!$A$1:$O$38</definedName>
    <definedName name="_xlnm.Print_Area" localSheetId="1">'Ａ～Ｂ'!$A$1:$Q$44</definedName>
    <definedName name="_xlnm.Print_Area" localSheetId="2">'Ｃ～Ｄ'!$A$1:$Q$44</definedName>
    <definedName name="_xlnm.Print_Area" localSheetId="0">'各チーム２ (2)'!$A$1:$F$38</definedName>
    <definedName name="_xlnm.Print_Area" localSheetId="6">予選①!$A$1:$AT$39</definedName>
    <definedName name="_xlnm.Print_Area" localSheetId="7">予選②!$A$1:$AT$39</definedName>
  </definedNames>
  <calcPr calcId="171027"/>
</workbook>
</file>

<file path=xl/calcChain.xml><?xml version="1.0" encoding="utf-8"?>
<calcChain xmlns="http://schemas.openxmlformats.org/spreadsheetml/2006/main">
  <c r="L19" i="20" l="1"/>
  <c r="H19" i="20"/>
  <c r="A13" i="22" l="1"/>
  <c r="A14" i="22"/>
  <c r="A15" i="22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C4" i="20" l="1"/>
  <c r="I27" i="18" l="1"/>
  <c r="M26" i="9" s="1"/>
  <c r="H27" i="18"/>
  <c r="K26" i="9" s="1"/>
  <c r="G27" i="18"/>
  <c r="E26" i="9" s="1"/>
  <c r="F27" i="18"/>
  <c r="C26" i="9" s="1"/>
  <c r="E27" i="18"/>
  <c r="M25" i="9" s="1"/>
  <c r="D27" i="18"/>
  <c r="K25" i="9" s="1"/>
  <c r="C27" i="18"/>
  <c r="E25" i="9" s="1"/>
  <c r="B27" i="18"/>
  <c r="C25" i="9" s="1"/>
  <c r="I6" i="18"/>
  <c r="M24" i="9" s="1"/>
  <c r="H6" i="18"/>
  <c r="K24" i="9" s="1"/>
  <c r="G6" i="18"/>
  <c r="E24" i="9" s="1"/>
  <c r="F6" i="18"/>
  <c r="C24" i="9" s="1"/>
  <c r="E6" i="18"/>
  <c r="M23" i="9" s="1"/>
  <c r="D6" i="18"/>
  <c r="K23" i="9" s="1"/>
  <c r="C6" i="18"/>
  <c r="E23" i="9" s="1"/>
  <c r="B6" i="18"/>
  <c r="C23" i="9" s="1"/>
  <c r="I27" i="10"/>
  <c r="M8" i="9" s="1"/>
  <c r="H27" i="10"/>
  <c r="K8" i="9" s="1"/>
  <c r="G27" i="10"/>
  <c r="E8" i="9" s="1"/>
  <c r="F27" i="10"/>
  <c r="C8" i="9" s="1"/>
  <c r="E27" i="10"/>
  <c r="M7" i="9" s="1"/>
  <c r="D27" i="10"/>
  <c r="K7" i="9" s="1"/>
  <c r="E11" i="9" s="1"/>
  <c r="C27" i="10"/>
  <c r="E7" i="9" s="1"/>
  <c r="B27" i="10"/>
  <c r="C7" i="9" s="1"/>
  <c r="I6" i="10"/>
  <c r="M6" i="9" s="1"/>
  <c r="H6" i="10"/>
  <c r="K6" i="9" s="1"/>
  <c r="G6" i="10"/>
  <c r="E6" i="9" s="1"/>
  <c r="F6" i="10"/>
  <c r="C6" i="9" s="1"/>
  <c r="E6" i="10"/>
  <c r="M5" i="9" s="1"/>
  <c r="D6" i="10"/>
  <c r="K5" i="9" s="1"/>
  <c r="C6" i="10"/>
  <c r="B6" i="10"/>
  <c r="S43" i="18"/>
  <c r="S41" i="18"/>
  <c r="S39" i="18"/>
  <c r="S37" i="18"/>
  <c r="S35" i="18"/>
  <c r="S33" i="18"/>
  <c r="S31" i="18"/>
  <c r="S29" i="18"/>
  <c r="S22" i="18"/>
  <c r="S20" i="18"/>
  <c r="S18" i="18"/>
  <c r="S16" i="18"/>
  <c r="S14" i="18"/>
  <c r="S12" i="18"/>
  <c r="S10" i="18"/>
  <c r="S8" i="18"/>
  <c r="AF5" i="18"/>
  <c r="AF26" i="18" s="1"/>
  <c r="S2" i="18"/>
  <c r="S43" i="10"/>
  <c r="S41" i="10"/>
  <c r="S39" i="10"/>
  <c r="S37" i="10"/>
  <c r="S35" i="10"/>
  <c r="S33" i="10"/>
  <c r="S31" i="10"/>
  <c r="S29" i="10"/>
  <c r="AF26" i="10"/>
  <c r="S22" i="10"/>
  <c r="S20" i="10"/>
  <c r="S18" i="10"/>
  <c r="S16" i="10"/>
  <c r="S14" i="10"/>
  <c r="S12" i="10"/>
  <c r="S10" i="10"/>
  <c r="S8" i="10"/>
  <c r="E41" i="22"/>
  <c r="A5" i="22"/>
  <c r="A6" i="22" l="1"/>
  <c r="A7" i="22" s="1"/>
  <c r="A8" i="22" s="1"/>
  <c r="A9" i="22" s="1"/>
  <c r="A10" i="22" s="1"/>
  <c r="A11" i="22" s="1"/>
  <c r="A12" i="22" s="1"/>
  <c r="C8" i="19"/>
  <c r="G13" i="9"/>
  <c r="E37" i="9"/>
  <c r="G23" i="9" s="1"/>
  <c r="F28" i="9"/>
  <c r="C30" i="9"/>
  <c r="F32" i="9" s="1"/>
  <c r="C34" i="9"/>
  <c r="F36" i="9" s="1"/>
  <c r="M26" i="19"/>
  <c r="F10" i="9"/>
  <c r="E19" i="9"/>
  <c r="G5" i="9" s="1"/>
  <c r="M8" i="19"/>
  <c r="M24" i="19"/>
  <c r="E35" i="9"/>
  <c r="G37" i="9" s="1"/>
  <c r="C32" i="9"/>
  <c r="F34" i="9" s="1"/>
  <c r="F26" i="9"/>
  <c r="C28" i="9"/>
  <c r="F30" i="9" s="1"/>
  <c r="M17" i="9"/>
  <c r="O19" i="9" s="1"/>
  <c r="G8" i="9"/>
  <c r="K14" i="9"/>
  <c r="N16" i="9" s="1"/>
  <c r="K10" i="9"/>
  <c r="N12" i="9" s="1"/>
  <c r="E5" i="19"/>
  <c r="G9" i="9"/>
  <c r="K7" i="19"/>
  <c r="K19" i="9"/>
  <c r="N5" i="9" s="1"/>
  <c r="K11" i="9"/>
  <c r="N13" i="9" s="1"/>
  <c r="K15" i="9"/>
  <c r="N17" i="9" s="1"/>
  <c r="K16" i="9"/>
  <c r="N18" i="9" s="1"/>
  <c r="G10" i="9"/>
  <c r="E7" i="19"/>
  <c r="K12" i="9"/>
  <c r="N14" i="9" s="1"/>
  <c r="M19" i="9"/>
  <c r="O5" i="9" s="1"/>
  <c r="K35" i="9"/>
  <c r="N37" i="9" s="1"/>
  <c r="K31" i="9"/>
  <c r="N33" i="9" s="1"/>
  <c r="K27" i="9"/>
  <c r="N29" i="9" s="1"/>
  <c r="G25" i="9"/>
  <c r="G26" i="9"/>
  <c r="E23" i="19"/>
  <c r="M35" i="9"/>
  <c r="O37" i="9" s="1"/>
  <c r="K28" i="9"/>
  <c r="N30" i="9" s="1"/>
  <c r="K32" i="9"/>
  <c r="N34" i="9" s="1"/>
  <c r="K37" i="9"/>
  <c r="N23" i="9" s="1"/>
  <c r="K33" i="9"/>
  <c r="N35" i="9" s="1"/>
  <c r="K29" i="9"/>
  <c r="N31" i="9" s="1"/>
  <c r="G27" i="9"/>
  <c r="E25" i="19"/>
  <c r="G28" i="9"/>
  <c r="M37" i="9"/>
  <c r="O23" i="9" s="1"/>
  <c r="K34" i="9"/>
  <c r="N36" i="9" s="1"/>
  <c r="K30" i="9"/>
  <c r="N32" i="9" s="1"/>
  <c r="M6" i="19"/>
  <c r="E17" i="9"/>
  <c r="G19" i="9" s="1"/>
  <c r="F8" i="9"/>
  <c r="C23" i="19"/>
  <c r="F25" i="9"/>
  <c r="C35" i="9"/>
  <c r="F37" i="9" s="1"/>
  <c r="C31" i="9"/>
  <c r="F33" i="9" s="1"/>
  <c r="C27" i="9"/>
  <c r="F29" i="9" s="1"/>
  <c r="M5" i="19"/>
  <c r="E10" i="9"/>
  <c r="G12" i="9" s="1"/>
  <c r="N8" i="9"/>
  <c r="E18" i="9"/>
  <c r="G20" i="9" s="1"/>
  <c r="M14" i="9"/>
  <c r="O16" i="9" s="1"/>
  <c r="N9" i="9"/>
  <c r="C20" i="9"/>
  <c r="F6" i="9" s="1"/>
  <c r="M15" i="9"/>
  <c r="O17" i="9" s="1"/>
  <c r="M7" i="19"/>
  <c r="N10" i="9"/>
  <c r="E20" i="9"/>
  <c r="G6" i="9" s="1"/>
  <c r="M16" i="9"/>
  <c r="O18" i="9" s="1"/>
  <c r="E12" i="9"/>
  <c r="G14" i="9" s="1"/>
  <c r="N25" i="9"/>
  <c r="C24" i="19"/>
  <c r="M31" i="9"/>
  <c r="O33" i="9" s="1"/>
  <c r="E27" i="9"/>
  <c r="G29" i="9" s="1"/>
  <c r="C36" i="9"/>
  <c r="F38" i="9" s="1"/>
  <c r="M32" i="9"/>
  <c r="O34" i="9" s="1"/>
  <c r="E36" i="9"/>
  <c r="G38" i="9" s="1"/>
  <c r="E28" i="9"/>
  <c r="G30" i="9" s="1"/>
  <c r="M23" i="19"/>
  <c r="N26" i="9"/>
  <c r="C26" i="19"/>
  <c r="N27" i="9"/>
  <c r="M33" i="9"/>
  <c r="O35" i="9" s="1"/>
  <c r="E29" i="9"/>
  <c r="G31" i="9" s="1"/>
  <c r="C38" i="9"/>
  <c r="F24" i="9" s="1"/>
  <c r="M25" i="19"/>
  <c r="M34" i="9"/>
  <c r="O36" i="9" s="1"/>
  <c r="E38" i="9"/>
  <c r="G24" i="9" s="1"/>
  <c r="E30" i="9"/>
  <c r="G32" i="9" s="1"/>
  <c r="N28" i="9"/>
  <c r="F9" i="9"/>
  <c r="C7" i="19"/>
  <c r="F27" i="9"/>
  <c r="C37" i="9"/>
  <c r="F23" i="9" s="1"/>
  <c r="C33" i="9"/>
  <c r="F35" i="9" s="1"/>
  <c r="C29" i="9"/>
  <c r="F31" i="9" s="1"/>
  <c r="C25" i="19"/>
  <c r="N7" i="9"/>
  <c r="M13" i="9"/>
  <c r="O15" i="9" s="1"/>
  <c r="C6" i="19"/>
  <c r="C18" i="9"/>
  <c r="F20" i="9" s="1"/>
  <c r="E9" i="9"/>
  <c r="G11" i="9" s="1"/>
  <c r="K6" i="19"/>
  <c r="O7" i="9"/>
  <c r="M9" i="9"/>
  <c r="O11" i="9" s="1"/>
  <c r="K18" i="9"/>
  <c r="N20" i="9" s="1"/>
  <c r="E13" i="9"/>
  <c r="G15" i="9" s="1"/>
  <c r="E6" i="19"/>
  <c r="M18" i="9"/>
  <c r="O20" i="9" s="1"/>
  <c r="O8" i="9"/>
  <c r="E14" i="9"/>
  <c r="G16" i="9" s="1"/>
  <c r="M10" i="9"/>
  <c r="O12" i="9" s="1"/>
  <c r="E15" i="9"/>
  <c r="G17" i="9" s="1"/>
  <c r="K8" i="19"/>
  <c r="O9" i="9"/>
  <c r="M11" i="9"/>
  <c r="O13" i="9" s="1"/>
  <c r="K20" i="9"/>
  <c r="N6" i="9" s="1"/>
  <c r="O10" i="9"/>
  <c r="M20" i="9"/>
  <c r="O6" i="9" s="1"/>
  <c r="E16" i="9"/>
  <c r="M12" i="9"/>
  <c r="O14" i="9" s="1"/>
  <c r="K24" i="19"/>
  <c r="O25" i="9"/>
  <c r="M27" i="9"/>
  <c r="O29" i="9" s="1"/>
  <c r="E31" i="9"/>
  <c r="G33" i="9" s="1"/>
  <c r="K36" i="9"/>
  <c r="N38" i="9" s="1"/>
  <c r="E24" i="19"/>
  <c r="O26" i="9"/>
  <c r="M36" i="9"/>
  <c r="O38" i="9" s="1"/>
  <c r="M28" i="9"/>
  <c r="O30" i="9" s="1"/>
  <c r="E32" i="9"/>
  <c r="G34" i="9" s="1"/>
  <c r="K26" i="19"/>
  <c r="O27" i="9"/>
  <c r="M29" i="9"/>
  <c r="O31" i="9" s="1"/>
  <c r="E33" i="9"/>
  <c r="G35" i="9" s="1"/>
  <c r="K38" i="9"/>
  <c r="N24" i="9" s="1"/>
  <c r="E26" i="19"/>
  <c r="O28" i="9"/>
  <c r="M38" i="9"/>
  <c r="O24" i="9" s="1"/>
  <c r="M30" i="9"/>
  <c r="O32" i="9" s="1"/>
  <c r="E34" i="9"/>
  <c r="G36" i="9" s="1"/>
  <c r="AJ22" i="21"/>
  <c r="AG22" i="21"/>
  <c r="AD22" i="21"/>
  <c r="AA22" i="21"/>
  <c r="X22" i="21"/>
  <c r="U22" i="21"/>
  <c r="R22" i="21"/>
  <c r="O22" i="21"/>
  <c r="AJ3" i="21"/>
  <c r="AG3" i="21"/>
  <c r="AD3" i="21"/>
  <c r="AA3" i="21"/>
  <c r="X3" i="21"/>
  <c r="U3" i="21"/>
  <c r="R3" i="21"/>
  <c r="O3" i="21"/>
  <c r="G18" i="9" l="1"/>
  <c r="E8" i="19"/>
  <c r="C12" i="19"/>
  <c r="F14" i="19" s="1"/>
  <c r="C16" i="19"/>
  <c r="F6" i="19" s="1"/>
  <c r="F10" i="19"/>
  <c r="M27" i="19"/>
  <c r="E31" i="19"/>
  <c r="G33" i="19" s="1"/>
  <c r="G26" i="19"/>
  <c r="M32" i="19"/>
  <c r="E27" i="19"/>
  <c r="G29" i="19" s="1"/>
  <c r="K32" i="19"/>
  <c r="K28" i="19"/>
  <c r="N10" i="19"/>
  <c r="K16" i="19"/>
  <c r="K12" i="19"/>
  <c r="M34" i="19"/>
  <c r="E29" i="19"/>
  <c r="G31" i="19" s="1"/>
  <c r="O9" i="19"/>
  <c r="M16" i="19"/>
  <c r="O6" i="19" s="1"/>
  <c r="E11" i="19"/>
  <c r="G13" i="19" s="1"/>
  <c r="K15" i="19"/>
  <c r="K11" i="19"/>
  <c r="N9" i="19"/>
  <c r="E12" i="19"/>
  <c r="G14" i="19" s="1"/>
  <c r="M15" i="19"/>
  <c r="O5" i="19" s="1"/>
  <c r="O10" i="19"/>
  <c r="C33" i="19"/>
  <c r="F23" i="19" s="1"/>
  <c r="C29" i="19"/>
  <c r="F31" i="19" s="1"/>
  <c r="F27" i="19"/>
  <c r="F28" i="19"/>
  <c r="C34" i="19"/>
  <c r="F24" i="19" s="1"/>
  <c r="C30" i="19"/>
  <c r="F32" i="19" s="1"/>
  <c r="O7" i="19"/>
  <c r="M14" i="19"/>
  <c r="O16" i="19" s="1"/>
  <c r="E9" i="19"/>
  <c r="G11" i="19" s="1"/>
  <c r="O8" i="19"/>
  <c r="M13" i="19"/>
  <c r="O15" i="19" s="1"/>
  <c r="E10" i="19"/>
  <c r="G12" i="19" s="1"/>
  <c r="N8" i="19"/>
  <c r="K14" i="19"/>
  <c r="K10" i="19"/>
  <c r="N12" i="19" s="1"/>
  <c r="G28" i="19"/>
  <c r="M29" i="19"/>
  <c r="E33" i="19"/>
  <c r="G23" i="19" s="1"/>
  <c r="K30" i="19"/>
  <c r="K34" i="19"/>
  <c r="E13" i="19"/>
  <c r="G15" i="19" s="1"/>
  <c r="M9" i="19"/>
  <c r="O11" i="19" s="1"/>
  <c r="G8" i="19"/>
  <c r="C14" i="19"/>
  <c r="C10" i="19"/>
  <c r="F12" i="19" s="1"/>
  <c r="F8" i="19"/>
  <c r="F9" i="19"/>
  <c r="C15" i="19"/>
  <c r="C11" i="19"/>
  <c r="C32" i="19"/>
  <c r="F34" i="19" s="1"/>
  <c r="C28" i="19"/>
  <c r="F30" i="19" s="1"/>
  <c r="F26" i="19"/>
  <c r="F25" i="19"/>
  <c r="C31" i="19"/>
  <c r="F33" i="19" s="1"/>
  <c r="C27" i="19"/>
  <c r="F29" i="19" s="1"/>
  <c r="M30" i="19"/>
  <c r="E34" i="19"/>
  <c r="G24" i="19" s="1"/>
  <c r="G27" i="19"/>
  <c r="M28" i="19"/>
  <c r="E32" i="19"/>
  <c r="G34" i="19" s="1"/>
  <c r="G25" i="19"/>
  <c r="G9" i="19"/>
  <c r="E16" i="19"/>
  <c r="G6" i="19" s="1"/>
  <c r="M12" i="19"/>
  <c r="O14" i="19" s="1"/>
  <c r="M10" i="19"/>
  <c r="O12" i="19" s="1"/>
  <c r="E14" i="19"/>
  <c r="G16" i="19" s="1"/>
  <c r="G7" i="19"/>
  <c r="M31" i="19"/>
  <c r="E28" i="19"/>
  <c r="G30" i="19" s="1"/>
  <c r="E30" i="19"/>
  <c r="G32" i="19" s="1"/>
  <c r="M33" i="19"/>
  <c r="AJ22" i="20"/>
  <c r="N38" i="20" s="1"/>
  <c r="BA39" i="20" s="1"/>
  <c r="AG22" i="20"/>
  <c r="N36" i="20" s="1"/>
  <c r="BA37" i="20" s="1"/>
  <c r="AD22" i="20"/>
  <c r="N34" i="20" s="1"/>
  <c r="BA35" i="20" s="1"/>
  <c r="AA22" i="20"/>
  <c r="B26" i="20" s="1"/>
  <c r="X22" i="20"/>
  <c r="N30" i="20" s="1"/>
  <c r="BA31" i="20" s="1"/>
  <c r="U22" i="20"/>
  <c r="N28" i="20" s="1"/>
  <c r="BA29" i="20" s="1"/>
  <c r="R22" i="20"/>
  <c r="N26" i="20" s="1"/>
  <c r="BA27" i="20" s="1"/>
  <c r="O22" i="20"/>
  <c r="N24" i="20" s="1"/>
  <c r="BA25" i="20" s="1"/>
  <c r="AJ3" i="20"/>
  <c r="F8" i="20" s="1"/>
  <c r="AG3" i="20"/>
  <c r="N17" i="20" s="1"/>
  <c r="BA18" i="20" s="1"/>
  <c r="AD3" i="20"/>
  <c r="F7" i="20" s="1"/>
  <c r="AA3" i="20"/>
  <c r="N13" i="20" s="1"/>
  <c r="BA14" i="20" s="1"/>
  <c r="X3" i="20"/>
  <c r="N11" i="20" s="1"/>
  <c r="BA12" i="20" s="1"/>
  <c r="U3" i="20"/>
  <c r="N9" i="20" s="1"/>
  <c r="BA10" i="20" s="1"/>
  <c r="R3" i="20"/>
  <c r="N7" i="20" s="1"/>
  <c r="BA8" i="20" s="1"/>
  <c r="O3" i="20"/>
  <c r="N5" i="20" s="1"/>
  <c r="BA6" i="20" s="1"/>
  <c r="AL37" i="21"/>
  <c r="AG39" i="21" s="1"/>
  <c r="AJ37" i="21"/>
  <c r="AI39" i="21" s="1"/>
  <c r="AL35" i="21"/>
  <c r="AD39" i="21" s="1"/>
  <c r="AJ35" i="21"/>
  <c r="AI35" i="21"/>
  <c r="AD37" i="21" s="1"/>
  <c r="AG35" i="21"/>
  <c r="AF37" i="21" s="1"/>
  <c r="AL33" i="21"/>
  <c r="AA39" i="21" s="1"/>
  <c r="AJ33" i="21"/>
  <c r="AC39" i="21" s="1"/>
  <c r="AI33" i="21"/>
  <c r="AA37" i="21" s="1"/>
  <c r="AB37" i="21" s="1"/>
  <c r="AG33" i="21"/>
  <c r="AF33" i="21"/>
  <c r="AA35" i="21" s="1"/>
  <c r="AD33" i="21"/>
  <c r="AC35" i="21" s="1"/>
  <c r="AL31" i="21"/>
  <c r="X39" i="21" s="1"/>
  <c r="AJ31" i="21"/>
  <c r="AI31" i="21"/>
  <c r="X37" i="21" s="1"/>
  <c r="AG31" i="21"/>
  <c r="Z37" i="21" s="1"/>
  <c r="AF31" i="21"/>
  <c r="X35" i="21" s="1"/>
  <c r="Y35" i="21" s="1"/>
  <c r="AD31" i="21"/>
  <c r="AC31" i="21"/>
  <c r="X33" i="21" s="1"/>
  <c r="AA31" i="21"/>
  <c r="Z33" i="21" s="1"/>
  <c r="AL29" i="21"/>
  <c r="U39" i="21" s="1"/>
  <c r="AJ29" i="21"/>
  <c r="W39" i="21" s="1"/>
  <c r="AI29" i="21"/>
  <c r="U37" i="21" s="1"/>
  <c r="V37" i="21" s="1"/>
  <c r="AG29" i="21"/>
  <c r="AF29" i="21"/>
  <c r="U35" i="21" s="1"/>
  <c r="AD29" i="21"/>
  <c r="W35" i="21" s="1"/>
  <c r="AC29" i="21"/>
  <c r="U33" i="21" s="1"/>
  <c r="V33" i="21" s="1"/>
  <c r="AA29" i="21"/>
  <c r="Z29" i="21"/>
  <c r="U31" i="21" s="1"/>
  <c r="X29" i="21"/>
  <c r="W31" i="21" s="1"/>
  <c r="AL27" i="21"/>
  <c r="R39" i="21" s="1"/>
  <c r="AJ27" i="21"/>
  <c r="AI27" i="21"/>
  <c r="R37" i="21" s="1"/>
  <c r="AG27" i="21"/>
  <c r="T37" i="21" s="1"/>
  <c r="AF27" i="21"/>
  <c r="R35" i="21" s="1"/>
  <c r="AD27" i="21"/>
  <c r="AC27" i="21"/>
  <c r="R33" i="21" s="1"/>
  <c r="AA27" i="21"/>
  <c r="T33" i="21" s="1"/>
  <c r="Z27" i="21"/>
  <c r="R31" i="21" s="1"/>
  <c r="S31" i="21" s="1"/>
  <c r="X27" i="21"/>
  <c r="W27" i="21"/>
  <c r="R29" i="21" s="1"/>
  <c r="U27" i="21"/>
  <c r="T29" i="21" s="1"/>
  <c r="B27" i="21"/>
  <c r="L25" i="21" s="1"/>
  <c r="L35" i="21" s="1"/>
  <c r="B26" i="21"/>
  <c r="L27" i="21" s="1"/>
  <c r="L30" i="21" s="1"/>
  <c r="AL25" i="21"/>
  <c r="O39" i="21" s="1"/>
  <c r="AJ25" i="21"/>
  <c r="Q39" i="21" s="1"/>
  <c r="AI25" i="21"/>
  <c r="O37" i="21" s="1"/>
  <c r="AG25" i="21"/>
  <c r="AF25" i="21"/>
  <c r="O35" i="21" s="1"/>
  <c r="AD25" i="21"/>
  <c r="Q35" i="21" s="1"/>
  <c r="AC25" i="21"/>
  <c r="O33" i="21" s="1"/>
  <c r="AA25" i="21"/>
  <c r="Z25" i="21"/>
  <c r="O31" i="21" s="1"/>
  <c r="X25" i="21"/>
  <c r="Q31" i="21" s="1"/>
  <c r="W25" i="21"/>
  <c r="O29" i="21" s="1"/>
  <c r="U25" i="21"/>
  <c r="T25" i="21"/>
  <c r="O27" i="21" s="1"/>
  <c r="R25" i="21"/>
  <c r="Q27" i="21" s="1"/>
  <c r="N36" i="21"/>
  <c r="BA37" i="21" s="1"/>
  <c r="F26" i="21"/>
  <c r="F37" i="21" s="1"/>
  <c r="N32" i="21"/>
  <c r="BA33" i="21" s="1"/>
  <c r="N30" i="21"/>
  <c r="BA31" i="21" s="1"/>
  <c r="N28" i="21"/>
  <c r="BA29" i="21" s="1"/>
  <c r="N26" i="21"/>
  <c r="BA27" i="21" s="1"/>
  <c r="N24" i="21"/>
  <c r="BA25" i="21" s="1"/>
  <c r="AL18" i="21"/>
  <c r="AG20" i="21" s="1"/>
  <c r="AJ18" i="21"/>
  <c r="AK18" i="21" s="1"/>
  <c r="AL16" i="21"/>
  <c r="AD20" i="21" s="1"/>
  <c r="AE20" i="21" s="1"/>
  <c r="AJ16" i="21"/>
  <c r="AI16" i="21"/>
  <c r="AD18" i="21" s="1"/>
  <c r="AG16" i="21"/>
  <c r="AF18" i="21" s="1"/>
  <c r="AL14" i="21"/>
  <c r="AA20" i="21" s="1"/>
  <c r="AJ14" i="21"/>
  <c r="AK14" i="21" s="1"/>
  <c r="AI14" i="21"/>
  <c r="AA18" i="21" s="1"/>
  <c r="AG14" i="21"/>
  <c r="AF14" i="21"/>
  <c r="AA16" i="21" s="1"/>
  <c r="AD14" i="21"/>
  <c r="AC16" i="21" s="1"/>
  <c r="AL12" i="21"/>
  <c r="X20" i="21" s="1"/>
  <c r="Y20" i="21" s="1"/>
  <c r="AJ12" i="21"/>
  <c r="AI12" i="21"/>
  <c r="X18" i="21" s="1"/>
  <c r="AG12" i="21"/>
  <c r="AH12" i="21" s="1"/>
  <c r="AF12" i="21"/>
  <c r="X16" i="21" s="1"/>
  <c r="AD12" i="21"/>
  <c r="AC12" i="21"/>
  <c r="X14" i="21" s="1"/>
  <c r="AA12" i="21"/>
  <c r="Z14" i="21" s="1"/>
  <c r="AL10" i="21"/>
  <c r="U20" i="21" s="1"/>
  <c r="AJ10" i="21"/>
  <c r="W20" i="21" s="1"/>
  <c r="AI10" i="21"/>
  <c r="U18" i="21" s="1"/>
  <c r="V18" i="21" s="1"/>
  <c r="AG10" i="21"/>
  <c r="W18" i="21" s="1"/>
  <c r="AF10" i="21"/>
  <c r="U16" i="21" s="1"/>
  <c r="AD10" i="21"/>
  <c r="W16" i="21" s="1"/>
  <c r="AC10" i="21"/>
  <c r="U14" i="21" s="1"/>
  <c r="V14" i="21" s="1"/>
  <c r="AA10" i="21"/>
  <c r="W14" i="21" s="1"/>
  <c r="Z10" i="21"/>
  <c r="U12" i="21" s="1"/>
  <c r="V12" i="21" s="1"/>
  <c r="X10" i="21"/>
  <c r="W12" i="21" s="1"/>
  <c r="AL8" i="21"/>
  <c r="R20" i="21" s="1"/>
  <c r="S20" i="21" s="1"/>
  <c r="AJ8" i="21"/>
  <c r="T20" i="21" s="1"/>
  <c r="AI8" i="21"/>
  <c r="R18" i="21" s="1"/>
  <c r="AG8" i="21"/>
  <c r="T18" i="21" s="1"/>
  <c r="AF8" i="21"/>
  <c r="R16" i="21" s="1"/>
  <c r="S16" i="21" s="1"/>
  <c r="AD8" i="21"/>
  <c r="T16" i="21" s="1"/>
  <c r="AC8" i="21"/>
  <c r="R14" i="21" s="1"/>
  <c r="AA8" i="21"/>
  <c r="T14" i="21" s="1"/>
  <c r="Z8" i="21"/>
  <c r="R12" i="21" s="1"/>
  <c r="X8" i="21"/>
  <c r="T12" i="21" s="1"/>
  <c r="W8" i="21"/>
  <c r="R10" i="21" s="1"/>
  <c r="S10" i="21" s="1"/>
  <c r="U8" i="21"/>
  <c r="T10" i="21" s="1"/>
  <c r="B7" i="21"/>
  <c r="B15" i="21" s="1"/>
  <c r="AL6" i="21"/>
  <c r="O20" i="21" s="1"/>
  <c r="AJ6" i="21"/>
  <c r="Q20" i="21" s="1"/>
  <c r="AI6" i="21"/>
  <c r="O18" i="21" s="1"/>
  <c r="AG6" i="21"/>
  <c r="Q18" i="21" s="1"/>
  <c r="AF6" i="21"/>
  <c r="O16" i="21" s="1"/>
  <c r="AD6" i="21"/>
  <c r="Q16" i="21" s="1"/>
  <c r="AC6" i="21"/>
  <c r="O14" i="21" s="1"/>
  <c r="AA6" i="21"/>
  <c r="Q14" i="21" s="1"/>
  <c r="Z6" i="21"/>
  <c r="O12" i="21" s="1"/>
  <c r="X6" i="21"/>
  <c r="Q12" i="21" s="1"/>
  <c r="W6" i="21"/>
  <c r="O10" i="21" s="1"/>
  <c r="U6" i="21"/>
  <c r="T6" i="21"/>
  <c r="R6" i="21"/>
  <c r="Q8" i="21" s="1"/>
  <c r="I23" i="21"/>
  <c r="C4" i="21"/>
  <c r="C23" i="21" s="1"/>
  <c r="N19" i="21"/>
  <c r="BA20" i="21" s="1"/>
  <c r="N17" i="21"/>
  <c r="BA18" i="21" s="1"/>
  <c r="N15" i="21"/>
  <c r="BA16" i="21" s="1"/>
  <c r="N13" i="21"/>
  <c r="BA14" i="21" s="1"/>
  <c r="N11" i="21"/>
  <c r="BA12" i="21" s="1"/>
  <c r="N9" i="21"/>
  <c r="BA10" i="21" s="1"/>
  <c r="N7" i="21"/>
  <c r="BA8" i="21" s="1"/>
  <c r="N5" i="21"/>
  <c r="BA6" i="21" s="1"/>
  <c r="AL37" i="20"/>
  <c r="AG39" i="20" s="1"/>
  <c r="AJ37" i="20"/>
  <c r="AI39" i="20" s="1"/>
  <c r="AL35" i="20"/>
  <c r="AD39" i="20" s="1"/>
  <c r="AJ35" i="20"/>
  <c r="AF39" i="20" s="1"/>
  <c r="AI35" i="20"/>
  <c r="AD37" i="20" s="1"/>
  <c r="AG35" i="20"/>
  <c r="AF37" i="20" s="1"/>
  <c r="AL33" i="20"/>
  <c r="AA39" i="20" s="1"/>
  <c r="AJ33" i="20"/>
  <c r="AC39" i="20" s="1"/>
  <c r="AI33" i="20"/>
  <c r="AA37" i="20" s="1"/>
  <c r="AG33" i="20"/>
  <c r="AC37" i="20" s="1"/>
  <c r="AF33" i="20"/>
  <c r="AA35" i="20" s="1"/>
  <c r="AD33" i="20"/>
  <c r="AC35" i="20" s="1"/>
  <c r="AL31" i="20"/>
  <c r="X39" i="20" s="1"/>
  <c r="AJ31" i="20"/>
  <c r="Z39" i="20" s="1"/>
  <c r="AI31" i="20"/>
  <c r="X37" i="20" s="1"/>
  <c r="AG31" i="20"/>
  <c r="AF31" i="20"/>
  <c r="X35" i="20" s="1"/>
  <c r="AD31" i="20"/>
  <c r="Z35" i="20" s="1"/>
  <c r="AC31" i="20"/>
  <c r="X33" i="20" s="1"/>
  <c r="Y33" i="20" s="1"/>
  <c r="AA31" i="20"/>
  <c r="AL29" i="20"/>
  <c r="U39" i="20" s="1"/>
  <c r="AJ29" i="20"/>
  <c r="AI29" i="20"/>
  <c r="U37" i="20" s="1"/>
  <c r="AG29" i="20"/>
  <c r="W37" i="20" s="1"/>
  <c r="AF29" i="20"/>
  <c r="U35" i="20" s="1"/>
  <c r="AD29" i="20"/>
  <c r="W35" i="20" s="1"/>
  <c r="AC29" i="20"/>
  <c r="U33" i="20" s="1"/>
  <c r="AA29" i="20"/>
  <c r="W33" i="20" s="1"/>
  <c r="Z29" i="20"/>
  <c r="U31" i="20" s="1"/>
  <c r="V31" i="20" s="1"/>
  <c r="X29" i="20"/>
  <c r="W31" i="20" s="1"/>
  <c r="AL27" i="20"/>
  <c r="R39" i="20" s="1"/>
  <c r="AJ27" i="20"/>
  <c r="T39" i="20" s="1"/>
  <c r="AI27" i="20"/>
  <c r="R37" i="20" s="1"/>
  <c r="AG27" i="20"/>
  <c r="T37" i="20" s="1"/>
  <c r="AF27" i="20"/>
  <c r="R35" i="20" s="1"/>
  <c r="AD27" i="20"/>
  <c r="T35" i="20" s="1"/>
  <c r="AC27" i="20"/>
  <c r="R33" i="20" s="1"/>
  <c r="S33" i="20" s="1"/>
  <c r="AA27" i="20"/>
  <c r="T33" i="20" s="1"/>
  <c r="Z27" i="20"/>
  <c r="R31" i="20" s="1"/>
  <c r="X27" i="20"/>
  <c r="T31" i="20" s="1"/>
  <c r="W27" i="20"/>
  <c r="R29" i="20" s="1"/>
  <c r="U27" i="20"/>
  <c r="T29" i="20" s="1"/>
  <c r="AL25" i="20"/>
  <c r="O39" i="20" s="1"/>
  <c r="AJ25" i="20"/>
  <c r="Q39" i="20" s="1"/>
  <c r="AI25" i="20"/>
  <c r="O37" i="20" s="1"/>
  <c r="AG25" i="20"/>
  <c r="Q37" i="20" s="1"/>
  <c r="AF25" i="20"/>
  <c r="O35" i="20" s="1"/>
  <c r="AD25" i="20"/>
  <c r="Q35" i="20" s="1"/>
  <c r="AC25" i="20"/>
  <c r="O33" i="20" s="1"/>
  <c r="AA25" i="20"/>
  <c r="Q33" i="20" s="1"/>
  <c r="Z25" i="20"/>
  <c r="O31" i="20" s="1"/>
  <c r="X25" i="20"/>
  <c r="Q31" i="20" s="1"/>
  <c r="W25" i="20"/>
  <c r="O29" i="20" s="1"/>
  <c r="U25" i="20"/>
  <c r="Q29" i="20" s="1"/>
  <c r="T25" i="20"/>
  <c r="O27" i="20" s="1"/>
  <c r="R25" i="20"/>
  <c r="Q27" i="20" s="1"/>
  <c r="I23" i="20"/>
  <c r="C23" i="20"/>
  <c r="AL18" i="20"/>
  <c r="AG20" i="20" s="1"/>
  <c r="AJ18" i="20"/>
  <c r="AI20" i="20" s="1"/>
  <c r="AL16" i="20"/>
  <c r="AD20" i="20" s="1"/>
  <c r="AJ16" i="20"/>
  <c r="AF20" i="20" s="1"/>
  <c r="AI16" i="20"/>
  <c r="AD18" i="20" s="1"/>
  <c r="AG16" i="20"/>
  <c r="AF18" i="20" s="1"/>
  <c r="AL14" i="20"/>
  <c r="AA20" i="20" s="1"/>
  <c r="AJ14" i="20"/>
  <c r="AC20" i="20" s="1"/>
  <c r="AI14" i="20"/>
  <c r="AA18" i="20" s="1"/>
  <c r="AG14" i="20"/>
  <c r="AC18" i="20" s="1"/>
  <c r="AF14" i="20"/>
  <c r="AA16" i="20" s="1"/>
  <c r="AD14" i="20"/>
  <c r="AC16" i="20" s="1"/>
  <c r="AL12" i="20"/>
  <c r="X20" i="20" s="1"/>
  <c r="AJ12" i="20"/>
  <c r="Z20" i="20" s="1"/>
  <c r="AI12" i="20"/>
  <c r="X18" i="20" s="1"/>
  <c r="AG12" i="20"/>
  <c r="Z18" i="20" s="1"/>
  <c r="AF12" i="20"/>
  <c r="X16" i="20" s="1"/>
  <c r="AD12" i="20"/>
  <c r="Z16" i="20" s="1"/>
  <c r="AC12" i="20"/>
  <c r="X14" i="20" s="1"/>
  <c r="AA12" i="20"/>
  <c r="Z14" i="20" s="1"/>
  <c r="AL10" i="20"/>
  <c r="U20" i="20" s="1"/>
  <c r="AJ10" i="20"/>
  <c r="W20" i="20" s="1"/>
  <c r="AI10" i="20"/>
  <c r="U18" i="20" s="1"/>
  <c r="AG10" i="20"/>
  <c r="W18" i="20" s="1"/>
  <c r="AF10" i="20"/>
  <c r="U16" i="20" s="1"/>
  <c r="AD10" i="20"/>
  <c r="W16" i="20" s="1"/>
  <c r="AC10" i="20"/>
  <c r="U14" i="20" s="1"/>
  <c r="AA10" i="20"/>
  <c r="W14" i="20" s="1"/>
  <c r="Z10" i="20"/>
  <c r="U12" i="20" s="1"/>
  <c r="X10" i="20"/>
  <c r="W12" i="20" s="1"/>
  <c r="AL8" i="20"/>
  <c r="R20" i="20" s="1"/>
  <c r="AJ8" i="20"/>
  <c r="T20" i="20" s="1"/>
  <c r="AI8" i="20"/>
  <c r="R18" i="20" s="1"/>
  <c r="AG8" i="20"/>
  <c r="T18" i="20" s="1"/>
  <c r="AF8" i="20"/>
  <c r="R16" i="20" s="1"/>
  <c r="AD8" i="20"/>
  <c r="T16" i="20" s="1"/>
  <c r="AC8" i="20"/>
  <c r="R14" i="20" s="1"/>
  <c r="AA8" i="20"/>
  <c r="T14" i="20" s="1"/>
  <c r="Z8" i="20"/>
  <c r="R12" i="20" s="1"/>
  <c r="X8" i="20"/>
  <c r="T12" i="20" s="1"/>
  <c r="W8" i="20"/>
  <c r="R10" i="20" s="1"/>
  <c r="U8" i="20"/>
  <c r="T10" i="20" s="1"/>
  <c r="AL6" i="20"/>
  <c r="O20" i="20" s="1"/>
  <c r="AJ6" i="20"/>
  <c r="Q20" i="20" s="1"/>
  <c r="AI6" i="20"/>
  <c r="O18" i="20" s="1"/>
  <c r="AG6" i="20"/>
  <c r="Q18" i="20" s="1"/>
  <c r="AF6" i="20"/>
  <c r="O16" i="20" s="1"/>
  <c r="AD6" i="20"/>
  <c r="Q16" i="20" s="1"/>
  <c r="AC6" i="20"/>
  <c r="O14" i="20" s="1"/>
  <c r="AA6" i="20"/>
  <c r="Q14" i="20" s="1"/>
  <c r="Z6" i="20"/>
  <c r="O12" i="20" s="1"/>
  <c r="X6" i="20"/>
  <c r="Q12" i="20" s="1"/>
  <c r="W6" i="20"/>
  <c r="O10" i="20" s="1"/>
  <c r="U6" i="20"/>
  <c r="Q10" i="20" s="1"/>
  <c r="T6" i="20"/>
  <c r="R6" i="20"/>
  <c r="Q8" i="20" s="1"/>
  <c r="A2" i="18"/>
  <c r="A1" i="19"/>
  <c r="I1" i="19" s="1"/>
  <c r="I1" i="9"/>
  <c r="I2" i="9"/>
  <c r="C5" i="9"/>
  <c r="C5" i="19" s="1"/>
  <c r="C9" i="19" s="1"/>
  <c r="E5" i="9"/>
  <c r="C19" i="9"/>
  <c r="F5" i="9" s="1"/>
  <c r="A2" i="19"/>
  <c r="I2" i="19" s="1"/>
  <c r="A8" i="10"/>
  <c r="A10" i="10"/>
  <c r="A12" i="10"/>
  <c r="A14" i="10"/>
  <c r="A16" i="10"/>
  <c r="A18" i="10"/>
  <c r="A20" i="10"/>
  <c r="A22" i="10"/>
  <c r="N26" i="10"/>
  <c r="A29" i="10"/>
  <c r="A31" i="10"/>
  <c r="A33" i="10"/>
  <c r="A35" i="10"/>
  <c r="A37" i="10"/>
  <c r="A39" i="10"/>
  <c r="A41" i="10"/>
  <c r="A43" i="10"/>
  <c r="N5" i="18"/>
  <c r="N26" i="18" s="1"/>
  <c r="A8" i="18"/>
  <c r="A10" i="18"/>
  <c r="A12" i="18"/>
  <c r="A14" i="18"/>
  <c r="A16" i="18"/>
  <c r="A18" i="18"/>
  <c r="A20" i="18"/>
  <c r="A22" i="18"/>
  <c r="A29" i="18"/>
  <c r="A31" i="18"/>
  <c r="A33" i="18"/>
  <c r="A35" i="18"/>
  <c r="A37" i="18"/>
  <c r="A39" i="18"/>
  <c r="A41" i="18"/>
  <c r="A43" i="18"/>
  <c r="AA11" i="21" l="1"/>
  <c r="AB12" i="21"/>
  <c r="V8" i="21"/>
  <c r="AW6" i="21"/>
  <c r="AQ5" i="21" s="1"/>
  <c r="Y25" i="20"/>
  <c r="X24" i="20"/>
  <c r="U26" i="20"/>
  <c r="U24" i="20"/>
  <c r="Q32" i="9"/>
  <c r="Q32" i="19"/>
  <c r="Q18" i="9"/>
  <c r="Q18" i="19"/>
  <c r="Q44" i="9"/>
  <c r="Q44" i="19"/>
  <c r="Q40" i="9"/>
  <c r="Q40" i="19"/>
  <c r="Q33" i="19"/>
  <c r="Q33" i="9"/>
  <c r="Q29" i="9"/>
  <c r="Q29" i="19"/>
  <c r="Q23" i="9"/>
  <c r="Q23" i="19"/>
  <c r="Q19" i="9"/>
  <c r="Q19" i="19"/>
  <c r="Q9" i="19"/>
  <c r="Q9" i="9"/>
  <c r="Q5" i="9"/>
  <c r="Q5" i="19"/>
  <c r="AW8" i="21"/>
  <c r="AQ7" i="21" s="1"/>
  <c r="AD13" i="21"/>
  <c r="AD24" i="21"/>
  <c r="Q43" i="9"/>
  <c r="Q43" i="19"/>
  <c r="Q28" i="19"/>
  <c r="Q28" i="9"/>
  <c r="Q12" i="9"/>
  <c r="Q12" i="19"/>
  <c r="Q42" i="19"/>
  <c r="Q42" i="9"/>
  <c r="Q38" i="9"/>
  <c r="Q38" i="19"/>
  <c r="Q31" i="19"/>
  <c r="Q31" i="9"/>
  <c r="Q27" i="9"/>
  <c r="Q27" i="19"/>
  <c r="Q21" i="9"/>
  <c r="Q21" i="19"/>
  <c r="Q17" i="19"/>
  <c r="Q17" i="9"/>
  <c r="Q11" i="19"/>
  <c r="Q11" i="9"/>
  <c r="Q7" i="9"/>
  <c r="Q7" i="19"/>
  <c r="M11" i="19"/>
  <c r="O13" i="19" s="1"/>
  <c r="E15" i="19"/>
  <c r="G5" i="19" s="1"/>
  <c r="G10" i="19"/>
  <c r="Q39" i="19"/>
  <c r="Q39" i="9"/>
  <c r="Q22" i="9"/>
  <c r="Q22" i="19"/>
  <c r="Q8" i="9"/>
  <c r="Q8" i="19"/>
  <c r="Q45" i="9"/>
  <c r="Q45" i="19"/>
  <c r="Q41" i="9"/>
  <c r="Q41" i="19"/>
  <c r="Q34" i="9"/>
  <c r="Q34" i="19"/>
  <c r="Q30" i="9"/>
  <c r="Q30" i="19"/>
  <c r="Q20" i="19"/>
  <c r="Q20" i="9"/>
  <c r="Q16" i="9"/>
  <c r="Q16" i="19"/>
  <c r="Q10" i="9"/>
  <c r="Q10" i="19"/>
  <c r="Q6" i="19"/>
  <c r="Q6" i="9"/>
  <c r="K5" i="19"/>
  <c r="G7" i="9"/>
  <c r="K13" i="9"/>
  <c r="N15" i="9" s="1"/>
  <c r="K9" i="9"/>
  <c r="N11" i="9" s="1"/>
  <c r="K17" i="9"/>
  <c r="N19" i="9" s="1"/>
  <c r="C17" i="9"/>
  <c r="F19" i="9" s="1"/>
  <c r="F7" i="9"/>
  <c r="AD26" i="20"/>
  <c r="AE27" i="20"/>
  <c r="AJ30" i="20"/>
  <c r="AK31" i="20"/>
  <c r="AG32" i="20"/>
  <c r="AH33" i="20"/>
  <c r="AJ34" i="20"/>
  <c r="AK35" i="20"/>
  <c r="AJ24" i="21"/>
  <c r="AB8" i="21"/>
  <c r="AD9" i="21"/>
  <c r="AG26" i="20"/>
  <c r="C11" i="9"/>
  <c r="F13" i="9" s="1"/>
  <c r="X5" i="21"/>
  <c r="AJ13" i="21"/>
  <c r="AE29" i="21"/>
  <c r="AG26" i="21"/>
  <c r="C15" i="9"/>
  <c r="F17" i="9" s="1"/>
  <c r="C13" i="9"/>
  <c r="F15" i="9" s="1"/>
  <c r="C9" i="9"/>
  <c r="F11" i="9" s="1"/>
  <c r="AE25" i="21"/>
  <c r="AB27" i="21"/>
  <c r="AD32" i="21"/>
  <c r="AG7" i="21"/>
  <c r="AJ9" i="21"/>
  <c r="AE14" i="21"/>
  <c r="AW18" i="20"/>
  <c r="AQ17" i="20" s="1"/>
  <c r="AG7" i="20"/>
  <c r="AK10" i="20"/>
  <c r="AG11" i="20"/>
  <c r="AG13" i="20"/>
  <c r="AD28" i="21"/>
  <c r="AA26" i="21"/>
  <c r="AG30" i="21"/>
  <c r="AG11" i="21"/>
  <c r="AA7" i="21"/>
  <c r="AE10" i="21"/>
  <c r="AJ5" i="21"/>
  <c r="AJ24" i="20"/>
  <c r="AW35" i="20"/>
  <c r="AQ34" i="20" s="1"/>
  <c r="AD28" i="20"/>
  <c r="AA26" i="20"/>
  <c r="AD9" i="20"/>
  <c r="AD30" i="20"/>
  <c r="AA28" i="20"/>
  <c r="AJ26" i="20"/>
  <c r="AK27" i="20"/>
  <c r="AG24" i="20"/>
  <c r="AW10" i="20"/>
  <c r="AQ9" i="20" s="1"/>
  <c r="AJ7" i="20"/>
  <c r="AG5" i="20"/>
  <c r="AA30" i="21"/>
  <c r="AJ28" i="21"/>
  <c r="AB31" i="21"/>
  <c r="AJ28" i="20"/>
  <c r="AA11" i="20"/>
  <c r="AJ9" i="20"/>
  <c r="AB12" i="20"/>
  <c r="AH8" i="20"/>
  <c r="N13" i="19"/>
  <c r="AW27" i="21"/>
  <c r="AQ26" i="21" s="1"/>
  <c r="AJ32" i="21"/>
  <c r="AJ11" i="21"/>
  <c r="U7" i="21"/>
  <c r="X9" i="21"/>
  <c r="AW12" i="21"/>
  <c r="AQ11" i="21" s="1"/>
  <c r="AA24" i="20"/>
  <c r="AW27" i="20"/>
  <c r="AQ26" i="20" s="1"/>
  <c r="AV31" i="20"/>
  <c r="AP30" i="20" s="1"/>
  <c r="AG28" i="20"/>
  <c r="AH29" i="20"/>
  <c r="AG9" i="20"/>
  <c r="AA5" i="20"/>
  <c r="U7" i="20"/>
  <c r="AW20" i="20"/>
  <c r="AQ19" i="20" s="1"/>
  <c r="AD7" i="20"/>
  <c r="AG15" i="20"/>
  <c r="AJ13" i="20"/>
  <c r="V8" i="20"/>
  <c r="X5" i="20"/>
  <c r="AJ15" i="20"/>
  <c r="X7" i="20"/>
  <c r="AD13" i="20"/>
  <c r="AE14" i="20"/>
  <c r="AD5" i="21"/>
  <c r="AE6" i="21"/>
  <c r="AD24" i="20"/>
  <c r="AE25" i="20"/>
  <c r="AD5" i="20"/>
  <c r="AE6" i="20"/>
  <c r="Y10" i="21"/>
  <c r="AK25" i="20"/>
  <c r="AB29" i="20"/>
  <c r="AE31" i="20"/>
  <c r="R24" i="20"/>
  <c r="AO24" i="20" s="1"/>
  <c r="S25" i="20"/>
  <c r="AW29" i="20"/>
  <c r="AQ28" i="20" s="1"/>
  <c r="X26" i="20"/>
  <c r="Y27" i="20"/>
  <c r="X28" i="20"/>
  <c r="AW12" i="20"/>
  <c r="AQ11" i="20" s="1"/>
  <c r="R24" i="21"/>
  <c r="R5" i="21"/>
  <c r="S6" i="21"/>
  <c r="AV6" i="21"/>
  <c r="AP5" i="21" s="1"/>
  <c r="X9" i="20"/>
  <c r="Y10" i="20"/>
  <c r="R5" i="20"/>
  <c r="S6" i="20"/>
  <c r="AV33" i="21"/>
  <c r="AP32" i="21" s="1"/>
  <c r="AK25" i="21"/>
  <c r="AH27" i="21"/>
  <c r="AK29" i="21"/>
  <c r="AH31" i="21"/>
  <c r="X24" i="21"/>
  <c r="AV29" i="21"/>
  <c r="AP28" i="21" s="1"/>
  <c r="U26" i="21"/>
  <c r="S25" i="21"/>
  <c r="AV25" i="21"/>
  <c r="AP24" i="21" s="1"/>
  <c r="AE33" i="21"/>
  <c r="Y25" i="21"/>
  <c r="V27" i="21"/>
  <c r="X28" i="21"/>
  <c r="Y29" i="21"/>
  <c r="AK33" i="21"/>
  <c r="AG34" i="21"/>
  <c r="AH35" i="21"/>
  <c r="AJ36" i="21"/>
  <c r="AK37" i="21"/>
  <c r="AV14" i="21"/>
  <c r="AP13" i="21" s="1"/>
  <c r="AK10" i="21"/>
  <c r="Z18" i="21"/>
  <c r="O17" i="21"/>
  <c r="AK6" i="21"/>
  <c r="AH8" i="21"/>
  <c r="O8" i="21"/>
  <c r="O7" i="21" s="1"/>
  <c r="AC20" i="21"/>
  <c r="AA19" i="21" s="1"/>
  <c r="AI20" i="21"/>
  <c r="Y6" i="21"/>
  <c r="AV8" i="21"/>
  <c r="AP7" i="21" s="1"/>
  <c r="R11" i="21"/>
  <c r="AG15" i="21"/>
  <c r="AH16" i="21"/>
  <c r="AJ17" i="21"/>
  <c r="L24" i="21"/>
  <c r="L31" i="21" s="1"/>
  <c r="C14" i="9"/>
  <c r="F16" i="9" s="1"/>
  <c r="AW8" i="20"/>
  <c r="AQ7" i="20" s="1"/>
  <c r="AW6" i="20"/>
  <c r="AQ5" i="20" s="1"/>
  <c r="AJ5" i="20"/>
  <c r="AK6" i="20"/>
  <c r="AA7" i="20"/>
  <c r="AB8" i="20"/>
  <c r="AA9" i="20"/>
  <c r="AE10" i="20"/>
  <c r="AD11" i="20"/>
  <c r="AH12" i="20"/>
  <c r="U5" i="20"/>
  <c r="Y6" i="20"/>
  <c r="AJ11" i="20"/>
  <c r="AK14" i="20"/>
  <c r="AH16" i="20"/>
  <c r="AJ17" i="20"/>
  <c r="AK18" i="20"/>
  <c r="AV12" i="20"/>
  <c r="AP11" i="20" s="1"/>
  <c r="P12" i="20"/>
  <c r="O11" i="20"/>
  <c r="AV14" i="20"/>
  <c r="AP13" i="20" s="1"/>
  <c r="P14" i="20"/>
  <c r="O13" i="20"/>
  <c r="AV20" i="20"/>
  <c r="AP19" i="20" s="1"/>
  <c r="P20" i="20"/>
  <c r="O19" i="20"/>
  <c r="S16" i="20"/>
  <c r="R15" i="20"/>
  <c r="V16" i="20"/>
  <c r="U15" i="20"/>
  <c r="V18" i="20"/>
  <c r="U17" i="20"/>
  <c r="Y14" i="20"/>
  <c r="X13" i="20"/>
  <c r="Y16" i="20"/>
  <c r="X15" i="20"/>
  <c r="F36" i="20"/>
  <c r="B34" i="20"/>
  <c r="B30" i="20"/>
  <c r="L27" i="20"/>
  <c r="F18" i="20"/>
  <c r="B16" i="20"/>
  <c r="B12" i="20"/>
  <c r="L5" i="20"/>
  <c r="F20" i="20"/>
  <c r="F15" i="20"/>
  <c r="F12" i="20"/>
  <c r="L7" i="20"/>
  <c r="L10" i="20" s="1"/>
  <c r="L13" i="20"/>
  <c r="AV10" i="20"/>
  <c r="AP9" i="20" s="1"/>
  <c r="P10" i="20"/>
  <c r="O9" i="20"/>
  <c r="AV16" i="20"/>
  <c r="AP15" i="20" s="1"/>
  <c r="P16" i="20"/>
  <c r="O15" i="20"/>
  <c r="AV18" i="20"/>
  <c r="AP17" i="20" s="1"/>
  <c r="P18" i="20"/>
  <c r="O17" i="20"/>
  <c r="S10" i="20"/>
  <c r="R9" i="20"/>
  <c r="S12" i="20"/>
  <c r="R11" i="20"/>
  <c r="S18" i="20"/>
  <c r="R17" i="20"/>
  <c r="S20" i="20"/>
  <c r="R19" i="20"/>
  <c r="V12" i="20"/>
  <c r="U11" i="20"/>
  <c r="V14" i="20"/>
  <c r="U13" i="20"/>
  <c r="V20" i="20"/>
  <c r="U19" i="20"/>
  <c r="Y18" i="20"/>
  <c r="X17" i="20"/>
  <c r="Y20" i="20"/>
  <c r="X19" i="20"/>
  <c r="AB16" i="20"/>
  <c r="AA15" i="20"/>
  <c r="AB18" i="20"/>
  <c r="AA17" i="20"/>
  <c r="AE18" i="20"/>
  <c r="AD17" i="20"/>
  <c r="AE20" i="20"/>
  <c r="AD19" i="20"/>
  <c r="AH20" i="20"/>
  <c r="AG19" i="20"/>
  <c r="AV27" i="20"/>
  <c r="AP26" i="20" s="1"/>
  <c r="P27" i="20"/>
  <c r="O26" i="20"/>
  <c r="AV29" i="20"/>
  <c r="AP28" i="20" s="1"/>
  <c r="P29" i="20"/>
  <c r="O28" i="20"/>
  <c r="S31" i="20"/>
  <c r="R30" i="20"/>
  <c r="AW14" i="20"/>
  <c r="AQ13" i="20" s="1"/>
  <c r="AW16" i="20"/>
  <c r="AQ15" i="20" s="1"/>
  <c r="S14" i="20"/>
  <c r="R13" i="20"/>
  <c r="AB20" i="20"/>
  <c r="AA19" i="20"/>
  <c r="S29" i="20"/>
  <c r="R28" i="20"/>
  <c r="AV35" i="20"/>
  <c r="AP34" i="20" s="1"/>
  <c r="P35" i="20"/>
  <c r="O34" i="20"/>
  <c r="AV39" i="20"/>
  <c r="AP38" i="20" s="1"/>
  <c r="P39" i="20"/>
  <c r="O38" i="20"/>
  <c r="S37" i="20"/>
  <c r="R36" i="20"/>
  <c r="V35" i="20"/>
  <c r="U34" i="20"/>
  <c r="W39" i="20"/>
  <c r="AW39" i="20" s="1"/>
  <c r="AQ38" i="20" s="1"/>
  <c r="AK29" i="20"/>
  <c r="Z33" i="20"/>
  <c r="AW33" i="20" s="1"/>
  <c r="AQ32" i="20" s="1"/>
  <c r="AB31" i="20"/>
  <c r="AA30" i="20"/>
  <c r="Y35" i="20"/>
  <c r="X34" i="20"/>
  <c r="Y37" i="20"/>
  <c r="AB35" i="20"/>
  <c r="AA34" i="20"/>
  <c r="AE37" i="20"/>
  <c r="AD36" i="20"/>
  <c r="AV12" i="21"/>
  <c r="AP11" i="21" s="1"/>
  <c r="P12" i="21"/>
  <c r="O11" i="21"/>
  <c r="AV20" i="21"/>
  <c r="AP19" i="21" s="1"/>
  <c r="P20" i="21"/>
  <c r="O19" i="21"/>
  <c r="S14" i="21"/>
  <c r="R13" i="21"/>
  <c r="V16" i="21"/>
  <c r="U15" i="21"/>
  <c r="F5" i="20"/>
  <c r="F6" i="20"/>
  <c r="AV6" i="20"/>
  <c r="AP5" i="20" s="1"/>
  <c r="B7" i="20"/>
  <c r="B8" i="20"/>
  <c r="O8" i="20"/>
  <c r="N15" i="20"/>
  <c r="BA16" i="20" s="1"/>
  <c r="N19" i="20"/>
  <c r="BA20" i="20" s="1"/>
  <c r="B24" i="20"/>
  <c r="B25" i="20"/>
  <c r="V25" i="20"/>
  <c r="AW31" i="20"/>
  <c r="AQ30" i="20" s="1"/>
  <c r="AB25" i="20"/>
  <c r="AH25" i="20"/>
  <c r="AW25" i="20"/>
  <c r="AQ24" i="20" s="1"/>
  <c r="F26" i="20"/>
  <c r="F27" i="20"/>
  <c r="O30" i="20"/>
  <c r="P31" i="20"/>
  <c r="N32" i="20"/>
  <c r="BA33" i="20" s="1"/>
  <c r="X32" i="20"/>
  <c r="AV33" i="20"/>
  <c r="AP32" i="20" s="1"/>
  <c r="P33" i="20"/>
  <c r="O32" i="20"/>
  <c r="AV37" i="20"/>
  <c r="AP36" i="20" s="1"/>
  <c r="P37" i="20"/>
  <c r="O36" i="20"/>
  <c r="S35" i="20"/>
  <c r="R34" i="20"/>
  <c r="S39" i="20"/>
  <c r="R38" i="20"/>
  <c r="V33" i="20"/>
  <c r="U32" i="20"/>
  <c r="V37" i="20"/>
  <c r="U36" i="20"/>
  <c r="V39" i="20"/>
  <c r="U38" i="20"/>
  <c r="Z37" i="20"/>
  <c r="X36" i="20" s="1"/>
  <c r="AH31" i="20"/>
  <c r="AG30" i="20"/>
  <c r="Y39" i="20"/>
  <c r="X38" i="20"/>
  <c r="AB37" i="20"/>
  <c r="AA36" i="20"/>
  <c r="AB39" i="20"/>
  <c r="AA38" i="20"/>
  <c r="AE39" i="20"/>
  <c r="AD38" i="20"/>
  <c r="AH39" i="20"/>
  <c r="AG38" i="20"/>
  <c r="AV10" i="21"/>
  <c r="AP9" i="21" s="1"/>
  <c r="P10" i="21"/>
  <c r="AV16" i="21"/>
  <c r="AP15" i="21" s="1"/>
  <c r="P16" i="21"/>
  <c r="O15" i="21"/>
  <c r="S18" i="21"/>
  <c r="R17" i="21"/>
  <c r="V20" i="21"/>
  <c r="U19" i="21"/>
  <c r="B5" i="20"/>
  <c r="B6" i="20"/>
  <c r="V6" i="20"/>
  <c r="AB6" i="20"/>
  <c r="AH6" i="20"/>
  <c r="Y8" i="20"/>
  <c r="AE8" i="20"/>
  <c r="AK8" i="20"/>
  <c r="AB10" i="20"/>
  <c r="AH10" i="20"/>
  <c r="AE12" i="20"/>
  <c r="AK12" i="20"/>
  <c r="AH14" i="20"/>
  <c r="AK16" i="20"/>
  <c r="F24" i="20"/>
  <c r="F25" i="20"/>
  <c r="AV25" i="20"/>
  <c r="AP24" i="20" s="1"/>
  <c r="B27" i="20"/>
  <c r="V27" i="20"/>
  <c r="AB27" i="20"/>
  <c r="AH27" i="20"/>
  <c r="Y29" i="20"/>
  <c r="AE29" i="20"/>
  <c r="U30" i="20"/>
  <c r="R32" i="20"/>
  <c r="Z16" i="21"/>
  <c r="X15" i="21" s="1"/>
  <c r="AE12" i="21"/>
  <c r="AC18" i="21"/>
  <c r="AA17" i="21" s="1"/>
  <c r="AH14" i="21"/>
  <c r="AG13" i="21"/>
  <c r="AF20" i="21"/>
  <c r="AK16" i="21"/>
  <c r="AJ15" i="21"/>
  <c r="Y18" i="21"/>
  <c r="X17" i="21"/>
  <c r="AB20" i="21"/>
  <c r="F27" i="21"/>
  <c r="N38" i="21"/>
  <c r="BA39" i="21" s="1"/>
  <c r="Q33" i="21"/>
  <c r="O32" i="21" s="1"/>
  <c r="AB25" i="21"/>
  <c r="AA24" i="21"/>
  <c r="AV37" i="21"/>
  <c r="AP36" i="21" s="1"/>
  <c r="P37" i="21"/>
  <c r="F38" i="21"/>
  <c r="F35" i="21"/>
  <c r="F30" i="21"/>
  <c r="AV27" i="21"/>
  <c r="AP26" i="21" s="1"/>
  <c r="P27" i="21"/>
  <c r="O26" i="21"/>
  <c r="T35" i="21"/>
  <c r="AE27" i="21"/>
  <c r="AD26" i="21"/>
  <c r="S37" i="21"/>
  <c r="R36" i="21"/>
  <c r="S39" i="21"/>
  <c r="S29" i="21"/>
  <c r="R28" i="21"/>
  <c r="W37" i="21"/>
  <c r="AH29" i="21"/>
  <c r="AG28" i="21"/>
  <c r="V39" i="21"/>
  <c r="U38" i="21"/>
  <c r="V31" i="21"/>
  <c r="U30" i="21"/>
  <c r="Z39" i="21"/>
  <c r="X38" i="21" s="1"/>
  <c r="AK31" i="21"/>
  <c r="AJ30" i="21"/>
  <c r="Y33" i="21"/>
  <c r="X32" i="21"/>
  <c r="AV35" i="21"/>
  <c r="AP34" i="21" s="1"/>
  <c r="P35" i="21"/>
  <c r="O34" i="21"/>
  <c r="AB35" i="21"/>
  <c r="AA34" i="21"/>
  <c r="AE37" i="21"/>
  <c r="AD36" i="21"/>
  <c r="AE39" i="21"/>
  <c r="AH39" i="21"/>
  <c r="AG38" i="21"/>
  <c r="AD32" i="20"/>
  <c r="AJ32" i="20"/>
  <c r="AE33" i="20"/>
  <c r="AK33" i="20"/>
  <c r="AG34" i="20"/>
  <c r="AH35" i="20"/>
  <c r="AJ36" i="20"/>
  <c r="AK37" i="20"/>
  <c r="B5" i="21"/>
  <c r="U5" i="21"/>
  <c r="AA5" i="21"/>
  <c r="AG5" i="21"/>
  <c r="B6" i="21"/>
  <c r="V6" i="21"/>
  <c r="AB6" i="21"/>
  <c r="AH6" i="21"/>
  <c r="F7" i="21"/>
  <c r="X7" i="21"/>
  <c r="AD7" i="21"/>
  <c r="AJ7" i="21"/>
  <c r="F8" i="21"/>
  <c r="L8" i="21"/>
  <c r="Y8" i="21"/>
  <c r="AE8" i="21"/>
  <c r="AK8" i="21"/>
  <c r="R9" i="21"/>
  <c r="AA9" i="21"/>
  <c r="AG9" i="21"/>
  <c r="Q10" i="21"/>
  <c r="AW10" i="21" s="1"/>
  <c r="AQ9" i="21" s="1"/>
  <c r="AB10" i="21"/>
  <c r="AH10" i="21"/>
  <c r="U11" i="21"/>
  <c r="AD11" i="21"/>
  <c r="S12" i="21"/>
  <c r="U13" i="21"/>
  <c r="R15" i="21"/>
  <c r="Y16" i="21"/>
  <c r="F17" i="21"/>
  <c r="U17" i="21"/>
  <c r="P18" i="21"/>
  <c r="AB18" i="21"/>
  <c r="AV18" i="21"/>
  <c r="AP17" i="21" s="1"/>
  <c r="R19" i="21"/>
  <c r="AD19" i="21"/>
  <c r="F24" i="21"/>
  <c r="F25" i="21"/>
  <c r="AW25" i="21"/>
  <c r="AQ24" i="21" s="1"/>
  <c r="L28" i="21"/>
  <c r="P33" i="21"/>
  <c r="B34" i="21"/>
  <c r="N34" i="21"/>
  <c r="BA35" i="21" s="1"/>
  <c r="B35" i="21"/>
  <c r="S35" i="21"/>
  <c r="Z20" i="21"/>
  <c r="AK12" i="21"/>
  <c r="Y14" i="21"/>
  <c r="X13" i="21"/>
  <c r="AB16" i="21"/>
  <c r="AA15" i="21"/>
  <c r="AE18" i="21"/>
  <c r="AD17" i="21"/>
  <c r="AH20" i="21"/>
  <c r="AG19" i="21"/>
  <c r="Q29" i="21"/>
  <c r="AW29" i="21" s="1"/>
  <c r="AQ28" i="21" s="1"/>
  <c r="V25" i="21"/>
  <c r="U24" i="21"/>
  <c r="Q37" i="21"/>
  <c r="O36" i="21" s="1"/>
  <c r="AH25" i="21"/>
  <c r="AG24" i="21"/>
  <c r="AV39" i="21"/>
  <c r="AP38" i="21" s="1"/>
  <c r="P39" i="21"/>
  <c r="O38" i="21"/>
  <c r="T31" i="21"/>
  <c r="AW31" i="21" s="1"/>
  <c r="AQ30" i="21" s="1"/>
  <c r="Y27" i="21"/>
  <c r="X26" i="21"/>
  <c r="T39" i="21"/>
  <c r="R38" i="21" s="1"/>
  <c r="AK27" i="21"/>
  <c r="AJ26" i="21"/>
  <c r="W33" i="21"/>
  <c r="AB29" i="21"/>
  <c r="AA28" i="21"/>
  <c r="AV31" i="21"/>
  <c r="AP30" i="21" s="1"/>
  <c r="P31" i="21"/>
  <c r="O30" i="21"/>
  <c r="Z35" i="21"/>
  <c r="X34" i="21" s="1"/>
  <c r="AE31" i="21"/>
  <c r="AD30" i="21"/>
  <c r="Y37" i="21"/>
  <c r="X36" i="21"/>
  <c r="Y39" i="21"/>
  <c r="S33" i="21"/>
  <c r="R32" i="21"/>
  <c r="AC37" i="21"/>
  <c r="AA36" i="21" s="1"/>
  <c r="AH33" i="21"/>
  <c r="AG32" i="21"/>
  <c r="AB39" i="21"/>
  <c r="AA38" i="21"/>
  <c r="V35" i="21"/>
  <c r="U34" i="21"/>
  <c r="AF39" i="21"/>
  <c r="AD38" i="21" s="1"/>
  <c r="AK35" i="21"/>
  <c r="AJ34" i="21"/>
  <c r="F5" i="21"/>
  <c r="F6" i="21"/>
  <c r="AW14" i="21"/>
  <c r="AQ13" i="21" s="1"/>
  <c r="B8" i="21"/>
  <c r="B11" i="21"/>
  <c r="O13" i="21"/>
  <c r="P14" i="21"/>
  <c r="X19" i="21"/>
  <c r="P29" i="21"/>
  <c r="B30" i="21"/>
  <c r="B31" i="21"/>
  <c r="U32" i="21"/>
  <c r="L33" i="21"/>
  <c r="F36" i="21"/>
  <c r="U36" i="21"/>
  <c r="B24" i="21"/>
  <c r="B25" i="21"/>
  <c r="O34" i="19"/>
  <c r="O30" i="19"/>
  <c r="C10" i="9"/>
  <c r="F12" i="9" s="1"/>
  <c r="O24" i="19"/>
  <c r="K25" i="19"/>
  <c r="K23" i="19"/>
  <c r="C16" i="9"/>
  <c r="F18" i="9" s="1"/>
  <c r="C12" i="9"/>
  <c r="F14" i="9" s="1"/>
  <c r="AR28" i="21" l="1"/>
  <c r="AR5" i="21"/>
  <c r="AR7" i="21"/>
  <c r="AR24" i="21"/>
  <c r="AR34" i="20"/>
  <c r="AR5" i="20"/>
  <c r="L34" i="21"/>
  <c r="AR11" i="21"/>
  <c r="AW18" i="21"/>
  <c r="AQ17" i="21" s="1"/>
  <c r="AR17" i="21" s="1"/>
  <c r="AM24" i="21"/>
  <c r="AR30" i="20"/>
  <c r="AR9" i="20"/>
  <c r="AR11" i="20"/>
  <c r="R20" i="9"/>
  <c r="S20" i="9"/>
  <c r="S7" i="9"/>
  <c r="R7" i="9"/>
  <c r="S27" i="9"/>
  <c r="R27" i="9"/>
  <c r="R43" i="9"/>
  <c r="S43" i="9"/>
  <c r="AR17" i="20"/>
  <c r="R10" i="9"/>
  <c r="S10" i="9"/>
  <c r="S34" i="9"/>
  <c r="R34" i="9"/>
  <c r="S45" i="9"/>
  <c r="R45" i="9"/>
  <c r="S22" i="9"/>
  <c r="R22" i="9"/>
  <c r="S11" i="9"/>
  <c r="R11" i="9"/>
  <c r="R31" i="9"/>
  <c r="S31" i="9"/>
  <c r="R42" i="9"/>
  <c r="S42" i="9"/>
  <c r="R28" i="9"/>
  <c r="S28" i="9"/>
  <c r="R5" i="9"/>
  <c r="S5" i="9"/>
  <c r="S19" i="9"/>
  <c r="R19" i="9"/>
  <c r="S29" i="9"/>
  <c r="R29" i="9"/>
  <c r="S40" i="9"/>
  <c r="R40" i="9"/>
  <c r="S18" i="9"/>
  <c r="R18" i="9"/>
  <c r="R38" i="9"/>
  <c r="S38" i="9"/>
  <c r="R12" i="9"/>
  <c r="S12" i="9"/>
  <c r="AW37" i="20"/>
  <c r="AQ36" i="20" s="1"/>
  <c r="AR36" i="20" s="1"/>
  <c r="AR26" i="20"/>
  <c r="S6" i="9"/>
  <c r="R6" i="9"/>
  <c r="S39" i="9"/>
  <c r="R39" i="9"/>
  <c r="R21" i="9"/>
  <c r="S21" i="9"/>
  <c r="R9" i="9"/>
  <c r="S9" i="9"/>
  <c r="S33" i="9"/>
  <c r="R33" i="9"/>
  <c r="AM24" i="20"/>
  <c r="AS24" i="20" s="1"/>
  <c r="R16" i="9"/>
  <c r="S16" i="9"/>
  <c r="S30" i="9"/>
  <c r="R30" i="9"/>
  <c r="S41" i="9"/>
  <c r="R41" i="9"/>
  <c r="R8" i="9"/>
  <c r="S8" i="9"/>
  <c r="R17" i="9"/>
  <c r="S17" i="9"/>
  <c r="S23" i="9"/>
  <c r="R23" i="9"/>
  <c r="S44" i="9"/>
  <c r="R44" i="9"/>
  <c r="R32" i="9"/>
  <c r="S32" i="9"/>
  <c r="K33" i="19"/>
  <c r="N23" i="19" s="1"/>
  <c r="K29" i="19"/>
  <c r="N31" i="19" s="1"/>
  <c r="K31" i="19"/>
  <c r="N33" i="19" s="1"/>
  <c r="K27" i="19"/>
  <c r="N29" i="19" s="1"/>
  <c r="C13" i="19"/>
  <c r="F15" i="19" s="1"/>
  <c r="F11" i="19"/>
  <c r="F7" i="19"/>
  <c r="K13" i="19"/>
  <c r="K9" i="19"/>
  <c r="N11" i="19" s="1"/>
  <c r="N7" i="19"/>
  <c r="P8" i="21"/>
  <c r="AN24" i="20"/>
  <c r="O27" i="19"/>
  <c r="O29" i="19"/>
  <c r="O26" i="19"/>
  <c r="O31" i="19"/>
  <c r="N16" i="19"/>
  <c r="O23" i="19"/>
  <c r="O25" i="19"/>
  <c r="N5" i="19"/>
  <c r="O33" i="19"/>
  <c r="N14" i="19"/>
  <c r="F5" i="19"/>
  <c r="N6" i="19"/>
  <c r="F13" i="19"/>
  <c r="AM5" i="20"/>
  <c r="AR26" i="21"/>
  <c r="AR19" i="20"/>
  <c r="AR24" i="20"/>
  <c r="AN5" i="20"/>
  <c r="AO5" i="20"/>
  <c r="AR28" i="20"/>
  <c r="AW35" i="21"/>
  <c r="AQ34" i="21" s="1"/>
  <c r="AR34" i="21" s="1"/>
  <c r="R30" i="21"/>
  <c r="AM30" i="21" s="1"/>
  <c r="R34" i="21"/>
  <c r="AO34" i="21" s="1"/>
  <c r="AN24" i="21"/>
  <c r="O28" i="21"/>
  <c r="AO28" i="21" s="1"/>
  <c r="AR13" i="21"/>
  <c r="AN5" i="21"/>
  <c r="AW20" i="21"/>
  <c r="AQ19" i="21" s="1"/>
  <c r="AR19" i="21" s="1"/>
  <c r="AO5" i="21"/>
  <c r="F16" i="19"/>
  <c r="AM17" i="21"/>
  <c r="AN38" i="21"/>
  <c r="AO38" i="21"/>
  <c r="AM38" i="21"/>
  <c r="AO36" i="21"/>
  <c r="AM36" i="21"/>
  <c r="AN36" i="21"/>
  <c r="AN26" i="21"/>
  <c r="AO26" i="21"/>
  <c r="AM26" i="21"/>
  <c r="F39" i="21"/>
  <c r="F34" i="21"/>
  <c r="F31" i="21"/>
  <c r="L26" i="21"/>
  <c r="L29" i="21" s="1"/>
  <c r="L32" i="21"/>
  <c r="B37" i="20"/>
  <c r="H33" i="20"/>
  <c r="B33" i="20"/>
  <c r="H29" i="20"/>
  <c r="B29" i="20"/>
  <c r="H25" i="20"/>
  <c r="AO36" i="20"/>
  <c r="AM36" i="20"/>
  <c r="AN36" i="20"/>
  <c r="AO30" i="20"/>
  <c r="AM30" i="20"/>
  <c r="AN30" i="20"/>
  <c r="F37" i="20"/>
  <c r="B35" i="20"/>
  <c r="B31" i="20"/>
  <c r="L24" i="20"/>
  <c r="B36" i="20"/>
  <c r="H32" i="20"/>
  <c r="B32" i="20"/>
  <c r="H28" i="20"/>
  <c r="B28" i="20"/>
  <c r="H24" i="20"/>
  <c r="F19" i="20"/>
  <c r="F16" i="20"/>
  <c r="F11" i="20"/>
  <c r="L9" i="20"/>
  <c r="L6" i="20"/>
  <c r="L16" i="20" s="1"/>
  <c r="AN19" i="21"/>
  <c r="AM19" i="21"/>
  <c r="AO19" i="21"/>
  <c r="AN34" i="20"/>
  <c r="AO34" i="20"/>
  <c r="AM34" i="20"/>
  <c r="AN28" i="20"/>
  <c r="AO28" i="20"/>
  <c r="AM28" i="20"/>
  <c r="AO17" i="20"/>
  <c r="AM17" i="20"/>
  <c r="AN17" i="20"/>
  <c r="AO9" i="20"/>
  <c r="AM9" i="20"/>
  <c r="AN9" i="20"/>
  <c r="L15" i="20"/>
  <c r="L12" i="20"/>
  <c r="L33" i="20"/>
  <c r="L30" i="20"/>
  <c r="AN19" i="20"/>
  <c r="AO19" i="20"/>
  <c r="AM19" i="20"/>
  <c r="AN11" i="20"/>
  <c r="AO11" i="20"/>
  <c r="AM11" i="20"/>
  <c r="AR30" i="21"/>
  <c r="AW33" i="21"/>
  <c r="AQ32" i="21" s="1"/>
  <c r="AR32" i="21" s="1"/>
  <c r="AO24" i="21"/>
  <c r="AW16" i="21"/>
  <c r="AQ15" i="21" s="1"/>
  <c r="AR15" i="21" s="1"/>
  <c r="AN17" i="21"/>
  <c r="AO17" i="21"/>
  <c r="O9" i="21"/>
  <c r="AR9" i="21"/>
  <c r="B36" i="21"/>
  <c r="H32" i="21"/>
  <c r="B32" i="21"/>
  <c r="H28" i="21"/>
  <c r="B28" i="21"/>
  <c r="H24" i="21"/>
  <c r="AO13" i="21"/>
  <c r="AM13" i="21"/>
  <c r="AN13" i="21"/>
  <c r="F19" i="21"/>
  <c r="F16" i="21"/>
  <c r="L9" i="21"/>
  <c r="L6" i="21"/>
  <c r="L16" i="21" s="1"/>
  <c r="F11" i="21"/>
  <c r="B18" i="21"/>
  <c r="H14" i="21"/>
  <c r="B14" i="21"/>
  <c r="H10" i="21"/>
  <c r="B10" i="21"/>
  <c r="H6" i="21"/>
  <c r="F20" i="21"/>
  <c r="F15" i="21"/>
  <c r="L13" i="21"/>
  <c r="F12" i="21"/>
  <c r="L7" i="21"/>
  <c r="L10" i="21" s="1"/>
  <c r="AO7" i="21"/>
  <c r="AM7" i="21"/>
  <c r="AN7" i="21"/>
  <c r="B38" i="21"/>
  <c r="F28" i="21"/>
  <c r="H26" i="21"/>
  <c r="F33" i="21"/>
  <c r="B20" i="21"/>
  <c r="F13" i="21"/>
  <c r="F10" i="21"/>
  <c r="H8" i="21"/>
  <c r="AO32" i="21"/>
  <c r="AM32" i="21"/>
  <c r="AN32" i="21"/>
  <c r="B39" i="21"/>
  <c r="F29" i="21"/>
  <c r="H27" i="21"/>
  <c r="F32" i="21"/>
  <c r="B37" i="21"/>
  <c r="H33" i="21"/>
  <c r="B33" i="21"/>
  <c r="H29" i="21"/>
  <c r="B29" i="21"/>
  <c r="H25" i="21"/>
  <c r="L14" i="21"/>
  <c r="L11" i="21"/>
  <c r="F18" i="21"/>
  <c r="B16" i="21"/>
  <c r="B12" i="21"/>
  <c r="L5" i="21"/>
  <c r="F14" i="21"/>
  <c r="F9" i="21"/>
  <c r="H7" i="21"/>
  <c r="B19" i="21"/>
  <c r="B17" i="21"/>
  <c r="H13" i="21"/>
  <c r="B13" i="21"/>
  <c r="H9" i="21"/>
  <c r="B9" i="21"/>
  <c r="H5" i="21"/>
  <c r="F38" i="20"/>
  <c r="F35" i="20"/>
  <c r="L28" i="20"/>
  <c r="L25" i="20"/>
  <c r="L35" i="20" s="1"/>
  <c r="F30" i="20"/>
  <c r="B39" i="20"/>
  <c r="F32" i="20"/>
  <c r="F29" i="20"/>
  <c r="H27" i="20"/>
  <c r="B19" i="20"/>
  <c r="F14" i="20"/>
  <c r="F9" i="20"/>
  <c r="H7" i="20"/>
  <c r="B17" i="20"/>
  <c r="H13" i="20"/>
  <c r="B13" i="20"/>
  <c r="H9" i="20"/>
  <c r="B9" i="20"/>
  <c r="H5" i="20"/>
  <c r="AN15" i="21"/>
  <c r="AM15" i="21"/>
  <c r="AO15" i="21"/>
  <c r="AO32" i="20"/>
  <c r="AN32" i="20"/>
  <c r="AM32" i="20"/>
  <c r="F39" i="20"/>
  <c r="F34" i="20"/>
  <c r="L32" i="20"/>
  <c r="F31" i="20"/>
  <c r="L26" i="20"/>
  <c r="L29" i="20" s="1"/>
  <c r="B38" i="20"/>
  <c r="F33" i="20"/>
  <c r="F28" i="20"/>
  <c r="H26" i="20"/>
  <c r="AV8" i="20"/>
  <c r="AP7" i="20" s="1"/>
  <c r="AR7" i="20" s="1"/>
  <c r="P8" i="20"/>
  <c r="O7" i="20"/>
  <c r="L8" i="20"/>
  <c r="F17" i="20"/>
  <c r="B15" i="20"/>
  <c r="B11" i="20"/>
  <c r="B20" i="20"/>
  <c r="F13" i="20"/>
  <c r="F10" i="20"/>
  <c r="H8" i="20"/>
  <c r="B18" i="20"/>
  <c r="H14" i="20"/>
  <c r="B14" i="20"/>
  <c r="H10" i="20"/>
  <c r="B10" i="20"/>
  <c r="H6" i="20"/>
  <c r="AO11" i="21"/>
  <c r="AM11" i="21"/>
  <c r="AN11" i="21"/>
  <c r="AN38" i="20"/>
  <c r="AO38" i="20"/>
  <c r="AM38" i="20"/>
  <c r="AO26" i="20"/>
  <c r="AM26" i="20"/>
  <c r="AN26" i="20"/>
  <c r="AN15" i="20"/>
  <c r="AO15" i="20"/>
  <c r="AM15" i="20"/>
  <c r="AO13" i="20"/>
  <c r="AM13" i="20"/>
  <c r="AN13" i="20"/>
  <c r="AW39" i="21"/>
  <c r="AQ38" i="21" s="1"/>
  <c r="AR38" i="21" s="1"/>
  <c r="AW37" i="21"/>
  <c r="AQ36" i="21" s="1"/>
  <c r="AR36" i="21" s="1"/>
  <c r="AM5" i="21"/>
  <c r="AR32" i="20"/>
  <c r="AR38" i="20"/>
  <c r="AR15" i="20"/>
  <c r="AR13" i="20"/>
  <c r="O28" i="19"/>
  <c r="O32" i="19"/>
  <c r="N28" i="19"/>
  <c r="N32" i="19"/>
  <c r="N24" i="19"/>
  <c r="N25" i="19"/>
  <c r="N26" i="19"/>
  <c r="N30" i="19"/>
  <c r="N34" i="19"/>
  <c r="N27" i="19"/>
  <c r="AY25" i="20" l="1"/>
  <c r="AM28" i="21"/>
  <c r="AS28" i="21" s="1"/>
  <c r="AY29" i="21" s="1"/>
  <c r="AN28" i="21"/>
  <c r="AO30" i="21"/>
  <c r="AS30" i="21" s="1"/>
  <c r="AY31" i="21" s="1"/>
  <c r="R10" i="19"/>
  <c r="S41" i="19"/>
  <c r="S42" i="19"/>
  <c r="N15" i="19"/>
  <c r="S12" i="19" s="1"/>
  <c r="R46" i="9"/>
  <c r="R33" i="19"/>
  <c r="AS24" i="21"/>
  <c r="AY25" i="21" s="1"/>
  <c r="R27" i="19"/>
  <c r="R32" i="19"/>
  <c r="R40" i="19"/>
  <c r="R35" i="9"/>
  <c r="S45" i="19"/>
  <c r="S33" i="19"/>
  <c r="R12" i="19"/>
  <c r="S27" i="19"/>
  <c r="R6" i="19"/>
  <c r="R44" i="19"/>
  <c r="S28" i="19"/>
  <c r="R31" i="19"/>
  <c r="R11" i="19"/>
  <c r="S30" i="19"/>
  <c r="R18" i="19"/>
  <c r="S34" i="19"/>
  <c r="S13" i="9"/>
  <c r="S40" i="19"/>
  <c r="S35" i="9"/>
  <c r="R45" i="19"/>
  <c r="R9" i="19"/>
  <c r="R7" i="19"/>
  <c r="S29" i="19"/>
  <c r="S43" i="19"/>
  <c r="R38" i="19"/>
  <c r="S39" i="19"/>
  <c r="S24" i="9"/>
  <c r="S44" i="19"/>
  <c r="R23" i="19"/>
  <c r="R28" i="19"/>
  <c r="S31" i="19"/>
  <c r="R8" i="19"/>
  <c r="R30" i="19"/>
  <c r="R19" i="19"/>
  <c r="R17" i="19"/>
  <c r="R34" i="19"/>
  <c r="R13" i="9"/>
  <c r="R21" i="19"/>
  <c r="R41" i="19"/>
  <c r="R43" i="19"/>
  <c r="S38" i="19"/>
  <c r="R39" i="19"/>
  <c r="R24" i="9"/>
  <c r="S32" i="19"/>
  <c r="R42" i="19"/>
  <c r="R16" i="19"/>
  <c r="R29" i="19"/>
  <c r="R5" i="19"/>
  <c r="S46" i="9"/>
  <c r="R22" i="19"/>
  <c r="R20" i="19"/>
  <c r="AN30" i="21"/>
  <c r="AS5" i="20"/>
  <c r="AY6" i="20" s="1"/>
  <c r="AN34" i="21"/>
  <c r="AM34" i="21"/>
  <c r="AS34" i="21" s="1"/>
  <c r="AY35" i="21" s="1"/>
  <c r="AS32" i="20"/>
  <c r="AY33" i="20" s="1"/>
  <c r="AS28" i="20"/>
  <c r="AY29" i="20" s="1"/>
  <c r="AS36" i="20"/>
  <c r="AY37" i="20" s="1"/>
  <c r="AS36" i="21"/>
  <c r="AY37" i="21" s="1"/>
  <c r="AS38" i="21"/>
  <c r="AY39" i="21" s="1"/>
  <c r="AS7" i="21"/>
  <c r="AY8" i="21" s="1"/>
  <c r="AS13" i="21"/>
  <c r="AY14" i="21" s="1"/>
  <c r="AS5" i="21"/>
  <c r="AY6" i="21" s="1"/>
  <c r="AS11" i="20"/>
  <c r="AY12" i="20" s="1"/>
  <c r="AS17" i="20"/>
  <c r="AY18" i="20" s="1"/>
  <c r="L15" i="21"/>
  <c r="L12" i="21"/>
  <c r="H34" i="21"/>
  <c r="H30" i="21"/>
  <c r="L11" i="20"/>
  <c r="L14" i="20"/>
  <c r="H34" i="20"/>
  <c r="H30" i="20"/>
  <c r="AN9" i="21"/>
  <c r="AO9" i="21"/>
  <c r="AM9" i="21"/>
  <c r="L34" i="20"/>
  <c r="L31" i="20"/>
  <c r="H16" i="20"/>
  <c r="H12" i="20"/>
  <c r="AN7" i="20"/>
  <c r="AO7" i="20"/>
  <c r="AM7" i="20"/>
  <c r="H15" i="20"/>
  <c r="H11" i="20"/>
  <c r="H35" i="20"/>
  <c r="H31" i="20"/>
  <c r="H11" i="21"/>
  <c r="H15" i="21"/>
  <c r="H35" i="21"/>
  <c r="H31" i="21"/>
  <c r="H12" i="21"/>
  <c r="H16" i="21"/>
  <c r="AS13" i="20"/>
  <c r="AY14" i="20" s="1"/>
  <c r="AS15" i="20"/>
  <c r="AY16" i="20" s="1"/>
  <c r="AS26" i="20"/>
  <c r="AY27" i="20" s="1"/>
  <c r="AS38" i="20"/>
  <c r="AY39" i="20" s="1"/>
  <c r="AS11" i="21"/>
  <c r="AY12" i="21" s="1"/>
  <c r="AS15" i="21"/>
  <c r="AY16" i="21" s="1"/>
  <c r="AS32" i="21"/>
  <c r="AY33" i="21" s="1"/>
  <c r="AS19" i="20"/>
  <c r="AY20" i="20" s="1"/>
  <c r="AS9" i="20"/>
  <c r="AY10" i="20" s="1"/>
  <c r="AS34" i="20"/>
  <c r="AY35" i="20" s="1"/>
  <c r="AS19" i="21"/>
  <c r="AY20" i="21" s="1"/>
  <c r="AS30" i="20"/>
  <c r="AY31" i="20" s="1"/>
  <c r="AS26" i="21"/>
  <c r="AY27" i="21" s="1"/>
  <c r="AS17" i="21"/>
  <c r="AY18" i="21" s="1"/>
  <c r="S19" i="19" l="1"/>
  <c r="S21" i="19"/>
  <c r="S11" i="19"/>
  <c r="S5" i="19"/>
  <c r="S17" i="19"/>
  <c r="S8" i="19"/>
  <c r="S23" i="19"/>
  <c r="S22" i="19"/>
  <c r="S10" i="19"/>
  <c r="S18" i="19"/>
  <c r="S9" i="19"/>
  <c r="S16" i="19"/>
  <c r="R13" i="19"/>
  <c r="S6" i="19"/>
  <c r="S7" i="19"/>
  <c r="S20" i="19"/>
  <c r="R24" i="19"/>
  <c r="S46" i="19"/>
  <c r="S35" i="19"/>
  <c r="R46" i="19"/>
  <c r="R35" i="19"/>
  <c r="AX31" i="21"/>
  <c r="AT30" i="21" s="1"/>
  <c r="AZ31" i="21" s="1"/>
  <c r="AX31" i="20"/>
  <c r="AT30" i="20" s="1"/>
  <c r="AZ31" i="20" s="1"/>
  <c r="AX29" i="20"/>
  <c r="AT28" i="20" s="1"/>
  <c r="AZ29" i="20" s="1"/>
  <c r="AS7" i="20"/>
  <c r="AY8" i="20" s="1"/>
  <c r="AX8" i="20" s="1"/>
  <c r="AT7" i="20" s="1"/>
  <c r="AZ8" i="20" s="1"/>
  <c r="AX33" i="21"/>
  <c r="AT32" i="21" s="1"/>
  <c r="AZ33" i="21" s="1"/>
  <c r="AS9" i="21"/>
  <c r="AY10" i="21" s="1"/>
  <c r="AX8" i="21" s="1"/>
  <c r="AT7" i="21" s="1"/>
  <c r="AZ8" i="21" s="1"/>
  <c r="AX35" i="20"/>
  <c r="AT34" i="20" s="1"/>
  <c r="AZ35" i="20" s="1"/>
  <c r="AX33" i="20"/>
  <c r="AT32" i="20" s="1"/>
  <c r="AZ33" i="20" s="1"/>
  <c r="AX39" i="20"/>
  <c r="AT38" i="20" s="1"/>
  <c r="AZ39" i="20" s="1"/>
  <c r="AX25" i="21"/>
  <c r="AT24" i="21" s="1"/>
  <c r="AZ25" i="21" s="1"/>
  <c r="AX37" i="21"/>
  <c r="AT36" i="21" s="1"/>
  <c r="AZ37" i="21" s="1"/>
  <c r="AX37" i="20"/>
  <c r="AT36" i="20" s="1"/>
  <c r="AZ37" i="20" s="1"/>
  <c r="AX27" i="21"/>
  <c r="AT26" i="21" s="1"/>
  <c r="AZ27" i="21" s="1"/>
  <c r="AX29" i="21"/>
  <c r="AT28" i="21" s="1"/>
  <c r="AZ29" i="21" s="1"/>
  <c r="AX27" i="20"/>
  <c r="AT26" i="20" s="1"/>
  <c r="AZ27" i="20" s="1"/>
  <c r="AX25" i="20"/>
  <c r="AT24" i="20" s="1"/>
  <c r="AZ25" i="20" s="1"/>
  <c r="AX39" i="21"/>
  <c r="AT38" i="21" s="1"/>
  <c r="AZ39" i="21" s="1"/>
  <c r="AX35" i="21"/>
  <c r="AT34" i="21" s="1"/>
  <c r="AZ35" i="21" s="1"/>
  <c r="AX6" i="20" l="1"/>
  <c r="AT5" i="20" s="1"/>
  <c r="AZ6" i="20" s="1"/>
  <c r="S13" i="19"/>
  <c r="S24" i="19"/>
  <c r="AX16" i="21"/>
  <c r="AT15" i="21" s="1"/>
  <c r="AZ16" i="21" s="1"/>
  <c r="AX20" i="21"/>
  <c r="AT19" i="21" s="1"/>
  <c r="AZ20" i="21" s="1"/>
  <c r="AX14" i="21"/>
  <c r="AT13" i="21" s="1"/>
  <c r="AZ14" i="21" s="1"/>
  <c r="AV23" i="20"/>
  <c r="L17" i="20" s="1"/>
  <c r="AX20" i="20"/>
  <c r="AT19" i="20" s="1"/>
  <c r="AZ20" i="20" s="1"/>
  <c r="AX12" i="21"/>
  <c r="AT11" i="21" s="1"/>
  <c r="AZ12" i="21" s="1"/>
  <c r="AX18" i="21"/>
  <c r="AT17" i="21" s="1"/>
  <c r="AZ18" i="21" s="1"/>
  <c r="AX10" i="21"/>
  <c r="AT9" i="21" s="1"/>
  <c r="AZ10" i="21" s="1"/>
  <c r="AX6" i="21"/>
  <c r="AT5" i="21" s="1"/>
  <c r="AZ6" i="21" s="1"/>
  <c r="AX12" i="20"/>
  <c r="AT11" i="20" s="1"/>
  <c r="AZ12" i="20" s="1"/>
  <c r="AX18" i="20"/>
  <c r="AT17" i="20" s="1"/>
  <c r="AZ18" i="20" s="1"/>
  <c r="AX14" i="20"/>
  <c r="AT13" i="20" s="1"/>
  <c r="AZ14" i="20" s="1"/>
  <c r="AX10" i="20"/>
  <c r="AT9" i="20" s="1"/>
  <c r="AZ10" i="20" s="1"/>
  <c r="AX16" i="20"/>
  <c r="AT15" i="20" s="1"/>
  <c r="AZ16" i="20" s="1"/>
  <c r="AV23" i="21"/>
  <c r="L18" i="20" s="1"/>
  <c r="AV4" i="21" l="1"/>
  <c r="H18" i="20" s="1"/>
  <c r="H21" i="20"/>
  <c r="AV4" i="20"/>
  <c r="H17" i="20" s="1"/>
</calcChain>
</file>

<file path=xl/sharedStrings.xml><?xml version="1.0" encoding="utf-8"?>
<sst xmlns="http://schemas.openxmlformats.org/spreadsheetml/2006/main" count="797" uniqueCount="152">
  <si>
    <t>対戦相手</t>
    <rPh sb="0" eb="2">
      <t>タイセン</t>
    </rPh>
    <rPh sb="2" eb="4">
      <t>アイテ</t>
    </rPh>
    <phoneticPr fontId="2"/>
  </si>
  <si>
    <t>審判割当</t>
    <rPh sb="0" eb="2">
      <t>シンパン</t>
    </rPh>
    <rPh sb="2" eb="4">
      <t>ワリア</t>
    </rPh>
    <phoneticPr fontId="2"/>
  </si>
  <si>
    <t>１試合目</t>
    <rPh sb="1" eb="3">
      <t>シアイ</t>
    </rPh>
    <rPh sb="3" eb="4">
      <t>メ</t>
    </rPh>
    <phoneticPr fontId="2"/>
  </si>
  <si>
    <t>２試合目</t>
    <rPh sb="1" eb="3">
      <t>シアイ</t>
    </rPh>
    <rPh sb="3" eb="4">
      <t>メ</t>
    </rPh>
    <phoneticPr fontId="2"/>
  </si>
  <si>
    <t>３試合目</t>
    <rPh sb="1" eb="3">
      <t>シアイ</t>
    </rPh>
    <rPh sb="3" eb="4">
      <t>メ</t>
    </rPh>
    <phoneticPr fontId="2"/>
  </si>
  <si>
    <t>４試合目</t>
    <rPh sb="1" eb="3">
      <t>シアイ</t>
    </rPh>
    <rPh sb="3" eb="4">
      <t>メ</t>
    </rPh>
    <phoneticPr fontId="2"/>
  </si>
  <si>
    <t>５試合目</t>
    <rPh sb="1" eb="3">
      <t>シアイ</t>
    </rPh>
    <rPh sb="3" eb="4">
      <t>メ</t>
    </rPh>
    <phoneticPr fontId="2"/>
  </si>
  <si>
    <t>６試合目</t>
    <rPh sb="1" eb="3">
      <t>シアイ</t>
    </rPh>
    <rPh sb="3" eb="4">
      <t>メ</t>
    </rPh>
    <phoneticPr fontId="2"/>
  </si>
  <si>
    <t>7試合目</t>
    <rPh sb="1" eb="3">
      <t>シアイ</t>
    </rPh>
    <rPh sb="3" eb="4">
      <t>メ</t>
    </rPh>
    <phoneticPr fontId="2"/>
  </si>
  <si>
    <t>8試合目</t>
    <rPh sb="1" eb="3">
      <t>シアイ</t>
    </rPh>
    <rPh sb="3" eb="4">
      <t>メ</t>
    </rPh>
    <phoneticPr fontId="2"/>
  </si>
  <si>
    <t>9試合目</t>
    <rPh sb="1" eb="3">
      <t>シアイ</t>
    </rPh>
    <rPh sb="3" eb="4">
      <t>メ</t>
    </rPh>
    <phoneticPr fontId="2"/>
  </si>
  <si>
    <t>10試合目</t>
    <rPh sb="2" eb="4">
      <t>シアイ</t>
    </rPh>
    <rPh sb="4" eb="5">
      <t>メ</t>
    </rPh>
    <phoneticPr fontId="2"/>
  </si>
  <si>
    <t>11試合目</t>
    <rPh sb="2" eb="4">
      <t>シアイ</t>
    </rPh>
    <rPh sb="4" eb="5">
      <t>メ</t>
    </rPh>
    <phoneticPr fontId="2"/>
  </si>
  <si>
    <t>12試合目</t>
    <rPh sb="2" eb="4">
      <t>シアイ</t>
    </rPh>
    <rPh sb="4" eb="5">
      <t>メ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</si>
  <si>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</si>
  <si>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</si>
  <si>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分け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</si>
  <si>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</si>
  <si>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</si>
  <si>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</si>
  <si>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</si>
  <si>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</si>
  <si>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＜Ａブロック＞</t>
    <phoneticPr fontId="2"/>
  </si>
  <si>
    <t>８人制　グラウンド</t>
    <rPh sb="1" eb="3">
      <t>ニンセイ</t>
    </rPh>
    <phoneticPr fontId="2"/>
  </si>
  <si>
    <t>＜Ｂブロック＞</t>
    <phoneticPr fontId="2"/>
  </si>
  <si>
    <t>＜Ｃブロック＞</t>
    <phoneticPr fontId="2"/>
  </si>
  <si>
    <t>＜Ｄブロック＞</t>
    <phoneticPr fontId="2"/>
  </si>
  <si>
    <t>対</t>
    <rPh sb="0" eb="1">
      <t>タイ</t>
    </rPh>
    <phoneticPr fontId="2"/>
  </si>
  <si>
    <t>13試合目</t>
    <rPh sb="2" eb="4">
      <t>シアイ</t>
    </rPh>
    <rPh sb="4" eb="5">
      <t>メ</t>
    </rPh>
    <phoneticPr fontId="2"/>
  </si>
  <si>
    <t>14試合目</t>
    <rPh sb="2" eb="4">
      <t>シアイ</t>
    </rPh>
    <rPh sb="4" eb="5">
      <t>メ</t>
    </rPh>
    <phoneticPr fontId="2"/>
  </si>
  <si>
    <t>15試合目</t>
    <rPh sb="2" eb="4">
      <t>シアイ</t>
    </rPh>
    <rPh sb="4" eb="5">
      <t>メ</t>
    </rPh>
    <phoneticPr fontId="2"/>
  </si>
  <si>
    <t>Ａコート</t>
    <phoneticPr fontId="2"/>
  </si>
  <si>
    <t>16試合目</t>
    <rPh sb="2" eb="4">
      <t>シアイ</t>
    </rPh>
    <rPh sb="4" eb="5">
      <t>メ</t>
    </rPh>
    <phoneticPr fontId="2"/>
  </si>
  <si>
    <t>Ａコート</t>
    <phoneticPr fontId="2"/>
  </si>
  <si>
    <t>牛堀SSS</t>
    <rPh sb="0" eb="2">
      <t>ウシボリ</t>
    </rPh>
    <phoneticPr fontId="2"/>
  </si>
  <si>
    <t>三笠小SSS</t>
    <rPh sb="0" eb="2">
      <t>ミカサ</t>
    </rPh>
    <rPh sb="2" eb="3">
      <t>ショウ</t>
    </rPh>
    <phoneticPr fontId="2"/>
  </si>
  <si>
    <t>ＦＣ北浦</t>
    <rPh sb="2" eb="4">
      <t>キタウラ</t>
    </rPh>
    <phoneticPr fontId="2"/>
  </si>
  <si>
    <t>鹿島SSS</t>
    <rPh sb="0" eb="2">
      <t>カシマ</t>
    </rPh>
    <phoneticPr fontId="2"/>
  </si>
  <si>
    <t>大野SSS</t>
    <rPh sb="0" eb="2">
      <t>オオノ</t>
    </rPh>
    <phoneticPr fontId="2"/>
  </si>
  <si>
    <t>高松小SSS</t>
    <rPh sb="0" eb="2">
      <t>タカマツ</t>
    </rPh>
    <rPh sb="2" eb="3">
      <t>ショウ</t>
    </rPh>
    <phoneticPr fontId="2"/>
  </si>
  <si>
    <t>軽野SSS</t>
    <rPh sb="0" eb="1">
      <t>カル</t>
    </rPh>
    <rPh sb="1" eb="2">
      <t>ノ</t>
    </rPh>
    <phoneticPr fontId="2"/>
  </si>
  <si>
    <t>延方SS</t>
    <rPh sb="0" eb="2">
      <t>ノブカタ</t>
    </rPh>
    <phoneticPr fontId="2"/>
  </si>
  <si>
    <t>平井SSS</t>
    <rPh sb="0" eb="2">
      <t>ヒライ</t>
    </rPh>
    <phoneticPr fontId="2"/>
  </si>
  <si>
    <t>鉢形SSS</t>
    <rPh sb="0" eb="2">
      <t>ハチガタ</t>
    </rPh>
    <phoneticPr fontId="2"/>
  </si>
  <si>
    <t>日の出SS</t>
    <rPh sb="0" eb="1">
      <t>ヒ</t>
    </rPh>
    <rPh sb="2" eb="3">
      <t>デ</t>
    </rPh>
    <phoneticPr fontId="2"/>
  </si>
  <si>
    <t>津知SS</t>
    <rPh sb="0" eb="1">
      <t>ツ</t>
    </rPh>
    <rPh sb="1" eb="2">
      <t>チ</t>
    </rPh>
    <phoneticPr fontId="2"/>
  </si>
  <si>
    <t>豊郷SSS</t>
    <rPh sb="0" eb="2">
      <t>トヨサト</t>
    </rPh>
    <phoneticPr fontId="2"/>
  </si>
  <si>
    <t>軽野東SSS</t>
    <rPh sb="0" eb="1">
      <t>カル</t>
    </rPh>
    <rPh sb="1" eb="2">
      <t>ノ</t>
    </rPh>
    <rPh sb="2" eb="3">
      <t>ヒガシ</t>
    </rPh>
    <phoneticPr fontId="2"/>
  </si>
  <si>
    <t>鉾田SSS</t>
    <rPh sb="0" eb="2">
      <t>ホコタ</t>
    </rPh>
    <phoneticPr fontId="2"/>
  </si>
  <si>
    <t>波野SSS</t>
    <rPh sb="0" eb="2">
      <t>ナミノ</t>
    </rPh>
    <phoneticPr fontId="2"/>
  </si>
  <si>
    <t>Ａブロック</t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</si>
  <si>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</si>
  <si>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</si>
  <si>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32"/>
  </si>
  <si>
    <t>差</t>
    <rPh sb="0" eb="1">
      <t>サ</t>
    </rPh>
    <phoneticPr fontId="2"/>
  </si>
  <si>
    <t>勝点</t>
    <rPh sb="0" eb="1">
      <t>カ</t>
    </rPh>
    <rPh sb="1" eb="2">
      <t>テン</t>
    </rPh>
    <phoneticPr fontId="32"/>
  </si>
  <si>
    <t>試合</t>
    <rPh sb="0" eb="2">
      <t>シアイ</t>
    </rPh>
    <phoneticPr fontId="2"/>
  </si>
  <si>
    <t>チーム</t>
    <phoneticPr fontId="2"/>
  </si>
  <si>
    <t>①</t>
    <phoneticPr fontId="2"/>
  </si>
  <si>
    <t>VS</t>
    <phoneticPr fontId="2"/>
  </si>
  <si>
    <t>⑤</t>
    <phoneticPr fontId="2"/>
  </si>
  <si>
    <t>VS</t>
    <phoneticPr fontId="2"/>
  </si>
  <si>
    <t>①</t>
    <phoneticPr fontId="2"/>
  </si>
  <si>
    <t>VS</t>
    <phoneticPr fontId="2"/>
  </si>
  <si>
    <t>①</t>
    <phoneticPr fontId="2"/>
  </si>
  <si>
    <t>⑤</t>
    <phoneticPr fontId="2"/>
  </si>
  <si>
    <t>②</t>
    <phoneticPr fontId="2"/>
  </si>
  <si>
    <t>⑥</t>
    <phoneticPr fontId="2"/>
  </si>
  <si>
    <t>③</t>
    <phoneticPr fontId="2"/>
  </si>
  <si>
    <t>⑦</t>
    <phoneticPr fontId="2"/>
  </si>
  <si>
    <t>④</t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</si>
  <si>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</si>
  <si>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</si>
  <si>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PK</t>
    <phoneticPr fontId="2"/>
  </si>
  <si>
    <t>優勝</t>
    <rPh sb="0" eb="2">
      <t>ユウショウ</t>
    </rPh>
    <phoneticPr fontId="2"/>
  </si>
  <si>
    <t>Ｂブロック</t>
    <phoneticPr fontId="2"/>
  </si>
  <si>
    <t>Ｃブロック</t>
    <phoneticPr fontId="2"/>
  </si>
  <si>
    <t>⑤</t>
    <phoneticPr fontId="2"/>
  </si>
  <si>
    <t>②</t>
    <phoneticPr fontId="2"/>
  </si>
  <si>
    <t>⑥</t>
    <phoneticPr fontId="2"/>
  </si>
  <si>
    <t>③</t>
    <phoneticPr fontId="2"/>
  </si>
  <si>
    <t>⑦</t>
    <phoneticPr fontId="2"/>
  </si>
  <si>
    <t>④</t>
    <phoneticPr fontId="2"/>
  </si>
  <si>
    <t>Ｄブロック</t>
    <phoneticPr fontId="2"/>
  </si>
  <si>
    <t>VS</t>
    <phoneticPr fontId="2"/>
  </si>
  <si>
    <t>No.</t>
    <phoneticPr fontId="2"/>
  </si>
  <si>
    <t>抽選
結果</t>
    <rPh sb="0" eb="2">
      <t>チュウセン</t>
    </rPh>
    <rPh sb="3" eb="5">
      <t>ケッカ</t>
    </rPh>
    <phoneticPr fontId="2"/>
  </si>
  <si>
    <t>ＪＦＡ登録チーム名</t>
    <rPh sb="3" eb="5">
      <t>トウロク</t>
    </rPh>
    <rPh sb="8" eb="9">
      <t>メイ</t>
    </rPh>
    <phoneticPr fontId="2"/>
  </si>
  <si>
    <t>神栖市</t>
    <rPh sb="0" eb="3">
      <t>カミスシ</t>
    </rPh>
    <phoneticPr fontId="2"/>
  </si>
  <si>
    <t>神栖市</t>
  </si>
  <si>
    <t>大野原SSS</t>
    <rPh sb="0" eb="3">
      <t>オオノハラ</t>
    </rPh>
    <phoneticPr fontId="2"/>
  </si>
  <si>
    <t>波崎太田ＦＣ</t>
    <rPh sb="0" eb="2">
      <t>ハサキ</t>
    </rPh>
    <rPh sb="2" eb="4">
      <t>オオタ</t>
    </rPh>
    <phoneticPr fontId="2"/>
  </si>
  <si>
    <t>土合ＦＣ</t>
    <rPh sb="0" eb="2">
      <t>ドアイ</t>
    </rPh>
    <phoneticPr fontId="2"/>
  </si>
  <si>
    <t>フォルサ若松ＦＣ</t>
    <rPh sb="4" eb="6">
      <t>ワカマツ</t>
    </rPh>
    <phoneticPr fontId="2"/>
  </si>
  <si>
    <t>鹿島アントラーズFC</t>
    <rPh sb="0" eb="2">
      <t>カシマ</t>
    </rPh>
    <phoneticPr fontId="2"/>
  </si>
  <si>
    <t>鹿嶋市</t>
    <rPh sb="0" eb="3">
      <t>カシマシ</t>
    </rPh>
    <phoneticPr fontId="2"/>
  </si>
  <si>
    <t>鹿嶋市</t>
  </si>
  <si>
    <t>潮来市</t>
    <rPh sb="0" eb="3">
      <t>イタコシ</t>
    </rPh>
    <phoneticPr fontId="2"/>
  </si>
  <si>
    <t>行方市</t>
    <rPh sb="0" eb="3">
      <t>ナメガタシ</t>
    </rPh>
    <phoneticPr fontId="2"/>
  </si>
  <si>
    <t>玉造FC</t>
    <rPh sb="0" eb="2">
      <t>タマツクリ</t>
    </rPh>
    <phoneticPr fontId="2"/>
  </si>
  <si>
    <t>鉾田市</t>
    <rPh sb="0" eb="3">
      <t>ホコタシ</t>
    </rPh>
    <phoneticPr fontId="2"/>
  </si>
  <si>
    <r>
      <t>青柳EFC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SS</t>
    </r>
    <rPh sb="0" eb="2">
      <t>アオヤギ</t>
    </rPh>
    <phoneticPr fontId="2"/>
  </si>
  <si>
    <t>FC麻生</t>
    <rPh sb="2" eb="4">
      <t>アソウ</t>
    </rPh>
    <phoneticPr fontId="2"/>
  </si>
  <si>
    <t>第４回　Ｕ－１１チャリティーサッカー大会　組合せ表</t>
    <rPh sb="21" eb="23">
      <t>クミアワ</t>
    </rPh>
    <rPh sb="24" eb="25">
      <t>ヒョウ</t>
    </rPh>
    <phoneticPr fontId="2"/>
  </si>
  <si>
    <t>旭SSS</t>
    <rPh sb="0" eb="1">
      <t>アサヒ</t>
    </rPh>
    <phoneticPr fontId="2"/>
  </si>
  <si>
    <t>Ｂコート</t>
    <phoneticPr fontId="2"/>
  </si>
  <si>
    <t>試合数確認</t>
    <rPh sb="0" eb="2">
      <t>シアイ</t>
    </rPh>
    <rPh sb="2" eb="3">
      <t>スウ</t>
    </rPh>
    <rPh sb="3" eb="5">
      <t>カクニン</t>
    </rPh>
    <phoneticPr fontId="2"/>
  </si>
  <si>
    <t>Aブロック</t>
    <phoneticPr fontId="2"/>
  </si>
  <si>
    <t>Bブロック</t>
    <phoneticPr fontId="2"/>
  </si>
  <si>
    <t>計</t>
    <rPh sb="0" eb="1">
      <t>ケイ</t>
    </rPh>
    <phoneticPr fontId="2"/>
  </si>
  <si>
    <t>Cブロック</t>
    <phoneticPr fontId="2"/>
  </si>
  <si>
    <t>Dブロック</t>
    <phoneticPr fontId="2"/>
  </si>
  <si>
    <t>審判数確認</t>
    <rPh sb="0" eb="2">
      <t>シンパン</t>
    </rPh>
    <rPh sb="2" eb="3">
      <t>スウ</t>
    </rPh>
    <rPh sb="3" eb="5">
      <t>カクニン</t>
    </rPh>
    <phoneticPr fontId="2"/>
  </si>
  <si>
    <t>神栖市多目的グラウンド</t>
    <rPh sb="0" eb="2">
      <t>カミス</t>
    </rPh>
    <rPh sb="2" eb="3">
      <t>シ</t>
    </rPh>
    <rPh sb="3" eb="6">
      <t>タモクテキ</t>
    </rPh>
    <phoneticPr fontId="2"/>
  </si>
  <si>
    <t>横瀬SSS</t>
    <rPh sb="0" eb="2">
      <t>ヨコセ</t>
    </rPh>
    <phoneticPr fontId="2"/>
  </si>
  <si>
    <t>潮来SSS</t>
    <rPh sb="0" eb="2">
      <t>イタコ</t>
    </rPh>
    <phoneticPr fontId="2"/>
  </si>
  <si>
    <t>第７回　Ｕ－１１チャリティーサッカー大会　組合せ表</t>
    <rPh sb="21" eb="23">
      <t>クミアワ</t>
    </rPh>
    <rPh sb="24" eb="25">
      <t>ヒョウ</t>
    </rPh>
    <phoneticPr fontId="2"/>
  </si>
  <si>
    <t>第７回　Ｕ－１１チャリティーサッカー大会　組合せ表</t>
    <phoneticPr fontId="2"/>
  </si>
  <si>
    <t>FC波崎</t>
    <rPh sb="2" eb="4">
      <t>ハサキ</t>
    </rPh>
    <phoneticPr fontId="2"/>
  </si>
  <si>
    <t>息栖SSS　A</t>
    <rPh sb="0" eb="1">
      <t>イキ</t>
    </rPh>
    <rPh sb="1" eb="2">
      <t>ス</t>
    </rPh>
    <phoneticPr fontId="2"/>
  </si>
  <si>
    <t>息栖SSS　B</t>
    <rPh sb="0" eb="1">
      <t>イキ</t>
    </rPh>
    <rPh sb="1" eb="2">
      <t>ス</t>
    </rPh>
    <phoneticPr fontId="2"/>
  </si>
  <si>
    <t>ＦＣクレセール</t>
    <phoneticPr fontId="2"/>
  </si>
  <si>
    <t>FCドルフィン大洋S</t>
    <rPh sb="7" eb="9">
      <t>タイヨウ</t>
    </rPh>
    <phoneticPr fontId="2"/>
  </si>
  <si>
    <t>Cコート</t>
    <phoneticPr fontId="2"/>
  </si>
  <si>
    <t>Dコート</t>
    <phoneticPr fontId="2"/>
  </si>
  <si>
    <t>Dコート</t>
    <phoneticPr fontId="2"/>
  </si>
  <si>
    <t>本部対応</t>
    <rPh sb="0" eb="2">
      <t>ホンブ</t>
    </rPh>
    <rPh sb="2" eb="4">
      <t>タイオウ</t>
    </rPh>
    <phoneticPr fontId="2"/>
  </si>
  <si>
    <t>第7回チャリティ大会結果</t>
    <rPh sb="0" eb="1">
      <t>ダイ</t>
    </rPh>
    <rPh sb="2" eb="3">
      <t>カイ</t>
    </rPh>
    <rPh sb="8" eb="10">
      <t>タイカイ</t>
    </rPh>
    <rPh sb="10" eb="12">
      <t>ケッカ</t>
    </rPh>
    <phoneticPr fontId="2"/>
  </si>
  <si>
    <t>【　第７回　チャリティサッカー大会　】</t>
    <rPh sb="2" eb="3">
      <t>ダイ</t>
    </rPh>
    <rPh sb="4" eb="5">
      <t>カイ</t>
    </rPh>
    <rPh sb="15" eb="17">
      <t>タイカイ</t>
    </rPh>
    <phoneticPr fontId="2"/>
  </si>
  <si>
    <t>Aブロック１位</t>
    <rPh sb="6" eb="7">
      <t>イ</t>
    </rPh>
    <phoneticPr fontId="2"/>
  </si>
  <si>
    <t>Bブロック１位</t>
    <rPh sb="6" eb="7">
      <t>イ</t>
    </rPh>
    <phoneticPr fontId="2"/>
  </si>
  <si>
    <t>Cブロック１位</t>
    <rPh sb="6" eb="7">
      <t>イ</t>
    </rPh>
    <phoneticPr fontId="2"/>
  </si>
  <si>
    <t>Dブロック１位</t>
    <rPh sb="6" eb="7">
      <t>イ</t>
    </rPh>
    <phoneticPr fontId="2"/>
  </si>
  <si>
    <t>３位決定戦</t>
    <rPh sb="1" eb="2">
      <t>イ</t>
    </rPh>
    <rPh sb="2" eb="5">
      <t>ケッテイセン</t>
    </rPh>
    <phoneticPr fontId="2"/>
  </si>
  <si>
    <t>準優勝</t>
    <rPh sb="0" eb="1">
      <t>ジュン</t>
    </rPh>
    <rPh sb="1" eb="3">
      <t>ユウショウ</t>
    </rPh>
    <phoneticPr fontId="2"/>
  </si>
  <si>
    <t>Aブロック１位</t>
    <rPh sb="6" eb="7">
      <t>イ</t>
    </rPh>
    <phoneticPr fontId="2"/>
  </si>
  <si>
    <t>Aコート</t>
    <phoneticPr fontId="2"/>
  </si>
  <si>
    <t>優　勝</t>
    <rPh sb="0" eb="1">
      <t>ユウ</t>
    </rPh>
    <rPh sb="2" eb="3">
      <t>マサル</t>
    </rPh>
    <phoneticPr fontId="2"/>
  </si>
  <si>
    <t>３　位</t>
    <rPh sb="2" eb="3">
      <t>イ</t>
    </rPh>
    <phoneticPr fontId="2"/>
  </si>
  <si>
    <t>第７回U-11チャリティサッカー大会</t>
    <rPh sb="0" eb="1">
      <t>ダイ</t>
    </rPh>
    <rPh sb="2" eb="3">
      <t>カイ</t>
    </rPh>
    <rPh sb="16" eb="18">
      <t>タイカイ</t>
    </rPh>
    <phoneticPr fontId="2"/>
  </si>
  <si>
    <t>～決勝トーナメント～</t>
    <rPh sb="1" eb="3">
      <t>ケッショウ</t>
    </rPh>
    <phoneticPr fontId="2"/>
  </si>
  <si>
    <t>神栖市</t>
    <phoneticPr fontId="2"/>
  </si>
  <si>
    <t>A-1３敗者</t>
    <rPh sb="4" eb="6">
      <t>ハイシャ</t>
    </rPh>
    <phoneticPr fontId="2"/>
  </si>
  <si>
    <t>C‐１３敗者</t>
    <rPh sb="4" eb="6">
      <t>ハイシャ</t>
    </rPh>
    <phoneticPr fontId="2"/>
  </si>
  <si>
    <t>A-1３勝者</t>
    <rPh sb="4" eb="6">
      <t>ショウシャ</t>
    </rPh>
    <phoneticPr fontId="2"/>
  </si>
  <si>
    <t>C-１３勝者</t>
    <rPh sb="4" eb="6">
      <t>ショウシャ</t>
    </rPh>
    <phoneticPr fontId="2"/>
  </si>
  <si>
    <t>鉾田SSS</t>
    <rPh sb="0" eb="2">
      <t>ホコタ</t>
    </rPh>
    <phoneticPr fontId="2"/>
  </si>
  <si>
    <t>息栖SSS　A</t>
    <rPh sb="0" eb="2">
      <t>イキス</t>
    </rPh>
    <phoneticPr fontId="2"/>
  </si>
  <si>
    <t>波野SSS</t>
    <rPh sb="0" eb="2">
      <t>ナミノ</t>
    </rPh>
    <phoneticPr fontId="2"/>
  </si>
  <si>
    <t>鹿島アントラーズFC</t>
    <rPh sb="0" eb="2">
      <t>カシマ</t>
    </rPh>
    <phoneticPr fontId="2"/>
  </si>
  <si>
    <t>鹿島アントラーズ　ジュニア</t>
    <rPh sb="0" eb="2">
      <t>カシマ</t>
    </rPh>
    <phoneticPr fontId="2"/>
  </si>
  <si>
    <t>Bコート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</si>
</sst>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sz val="3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8B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8"/>
        <bgColor indexed="64"/>
      </patternFill>
    </fill>
    <fill>
      <patternFill patternType="solid">
        <fgColor theme="8" tint="0.79998168889431442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/>
      <top style="thick">
        <color auto="1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>
      <alignment vertical="center"/>
    </xf>
  </cellStyleXfs>
  <cellXfs count="273">
    <xf numFmtId="0" fontId="0" fillId="0" borderId="0" xfId="0"/>
    <xf numFmtId="0" fontId="6" fillId="0" borderId="0" xfId="0" applyFont="1" applyBorder="1" applyAlignment="1">
      <alignment horizontal="center"/>
    </xf>
    <xf numFmtId="56" fontId="6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32" fontId="5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42" applyAlignment="1">
      <alignment vertical="center"/>
    </xf>
    <xf numFmtId="0" fontId="29" fillId="0" borderId="0" xfId="42" applyFont="1" applyBorder="1" applyAlignment="1">
      <alignment horizontal="center" vertical="center" shrinkToFit="1"/>
    </xf>
    <xf numFmtId="0" fontId="33" fillId="0" borderId="28" xfId="42" applyFont="1" applyBorder="1" applyAlignment="1">
      <alignment horizontal="center" vertical="center" shrinkToFit="1"/>
    </xf>
    <xf numFmtId="0" fontId="33" fillId="0" borderId="29" xfId="42" applyFont="1" applyBorder="1" applyAlignment="1">
      <alignment horizontal="center" vertical="center" shrinkToFit="1"/>
    </xf>
    <xf numFmtId="0" fontId="33" fillId="0" borderId="33" xfId="42" applyFont="1" applyBorder="1" applyAlignment="1">
      <alignment horizontal="center" vertical="center" shrinkToFit="1"/>
    </xf>
    <xf numFmtId="0" fontId="33" fillId="0" borderId="30" xfId="42" applyFont="1" applyBorder="1" applyAlignment="1">
      <alignment horizontal="center" vertical="center" shrinkToFit="1"/>
    </xf>
    <xf numFmtId="20" fontId="1" fillId="0" borderId="40" xfId="42" applyNumberFormat="1" applyFont="1" applyBorder="1" applyAlignment="1">
      <alignment horizontal="center" vertical="center" shrinkToFit="1"/>
    </xf>
    <xf numFmtId="0" fontId="34" fillId="0" borderId="41" xfId="42" applyNumberFormat="1" applyFont="1" applyBorder="1" applyAlignment="1">
      <alignment horizontal="center" vertical="center" shrinkToFit="1"/>
    </xf>
    <xf numFmtId="0" fontId="34" fillId="26" borderId="41" xfId="42" applyNumberFormat="1" applyFont="1" applyFill="1" applyBorder="1" applyAlignment="1">
      <alignment horizontal="center" vertical="center" shrinkToFit="1"/>
    </xf>
    <xf numFmtId="0" fontId="34" fillId="0" borderId="42" xfId="42" applyNumberFormat="1" applyFont="1" applyBorder="1" applyAlignment="1">
      <alignment horizontal="center" vertical="center" shrinkToFit="1"/>
    </xf>
    <xf numFmtId="0" fontId="35" fillId="0" borderId="43" xfId="42" applyNumberFormat="1" applyFont="1" applyBorder="1" applyAlignment="1">
      <alignment horizontal="center" vertical="center" shrinkToFit="1"/>
    </xf>
    <xf numFmtId="20" fontId="1" fillId="0" borderId="52" xfId="42" applyNumberFormat="1" applyFont="1" applyBorder="1" applyAlignment="1">
      <alignment horizontal="center" vertical="center" shrinkToFit="1"/>
    </xf>
    <xf numFmtId="0" fontId="34" fillId="0" borderId="53" xfId="42" applyNumberFormat="1" applyFont="1" applyBorder="1" applyAlignment="1">
      <alignment horizontal="center" vertical="center" shrinkToFit="1"/>
    </xf>
    <xf numFmtId="0" fontId="34" fillId="26" borderId="53" xfId="42" applyNumberFormat="1" applyFont="1" applyFill="1" applyBorder="1" applyAlignment="1">
      <alignment horizontal="center" vertical="center" shrinkToFit="1"/>
    </xf>
    <xf numFmtId="0" fontId="34" fillId="0" borderId="54" xfId="42" applyNumberFormat="1" applyFont="1" applyBorder="1" applyAlignment="1">
      <alignment horizontal="center" vertical="center" shrinkToFit="1"/>
    </xf>
    <xf numFmtId="0" fontId="35" fillId="0" borderId="55" xfId="42" applyNumberFormat="1" applyFont="1" applyBorder="1" applyAlignment="1">
      <alignment horizontal="center" vertical="center" shrinkToFit="1"/>
    </xf>
    <xf numFmtId="0" fontId="31" fillId="0" borderId="60" xfId="43" applyFont="1" applyFill="1" applyBorder="1" applyAlignment="1">
      <alignment horizontal="center" vertical="center"/>
    </xf>
    <xf numFmtId="0" fontId="31" fillId="0" borderId="18" xfId="43" applyFont="1" applyFill="1" applyBorder="1" applyAlignment="1">
      <alignment horizontal="center" vertical="center"/>
    </xf>
    <xf numFmtId="0" fontId="31" fillId="0" borderId="61" xfId="43" applyFont="1" applyFill="1" applyBorder="1" applyAlignment="1">
      <alignment horizontal="center" vertical="center"/>
    </xf>
    <xf numFmtId="20" fontId="1" fillId="0" borderId="70" xfId="42" applyNumberFormat="1" applyFont="1" applyBorder="1" applyAlignment="1">
      <alignment horizontal="center" vertical="center" shrinkToFit="1"/>
    </xf>
    <xf numFmtId="0" fontId="34" fillId="0" borderId="71" xfId="42" applyNumberFormat="1" applyFont="1" applyBorder="1" applyAlignment="1">
      <alignment horizontal="center" vertical="center" shrinkToFit="1"/>
    </xf>
    <xf numFmtId="0" fontId="34" fillId="26" borderId="71" xfId="42" applyNumberFormat="1" applyFont="1" applyFill="1" applyBorder="1" applyAlignment="1">
      <alignment horizontal="center" vertical="center" shrinkToFit="1"/>
    </xf>
    <xf numFmtId="0" fontId="34" fillId="0" borderId="72" xfId="42" applyNumberFormat="1" applyFont="1" applyBorder="1" applyAlignment="1">
      <alignment horizontal="center" vertical="center" shrinkToFit="1"/>
    </xf>
    <xf numFmtId="0" fontId="35" fillId="0" borderId="73" xfId="42" applyNumberFormat="1" applyFont="1" applyBorder="1" applyAlignment="1">
      <alignment horizontal="center" vertical="center" shrinkToFit="1"/>
    </xf>
    <xf numFmtId="0" fontId="36" fillId="0" borderId="0" xfId="42" applyFont="1" applyAlignment="1">
      <alignment vertical="center"/>
    </xf>
    <xf numFmtId="0" fontId="37" fillId="27" borderId="40" xfId="42" applyNumberFormat="1" applyFont="1" applyFill="1" applyBorder="1" applyAlignment="1">
      <alignment horizontal="center" vertical="center" shrinkToFit="1"/>
    </xf>
    <xf numFmtId="0" fontId="37" fillId="27" borderId="80" xfId="42" applyNumberFormat="1" applyFont="1" applyFill="1" applyBorder="1" applyAlignment="1">
      <alignment horizontal="center" vertical="center" shrinkToFit="1"/>
    </xf>
    <xf numFmtId="0" fontId="34" fillId="0" borderId="81" xfId="42" applyNumberFormat="1" applyFont="1" applyBorder="1" applyAlignment="1">
      <alignment horizontal="center" vertical="center" shrinkToFit="1"/>
    </xf>
    <xf numFmtId="0" fontId="34" fillId="0" borderId="82" xfId="42" applyNumberFormat="1" applyFont="1" applyBorder="1" applyAlignment="1">
      <alignment horizontal="center" vertical="center" shrinkToFit="1"/>
    </xf>
    <xf numFmtId="0" fontId="34" fillId="26" borderId="85" xfId="42" applyNumberFormat="1" applyFont="1" applyFill="1" applyBorder="1" applyAlignment="1">
      <alignment horizontal="center" vertical="center" shrinkToFit="1"/>
    </xf>
    <xf numFmtId="0" fontId="34" fillId="0" borderId="85" xfId="42" applyNumberFormat="1" applyFont="1" applyBorder="1" applyAlignment="1">
      <alignment horizontal="center" vertical="center" shrinkToFit="1"/>
    </xf>
    <xf numFmtId="20" fontId="1" fillId="0" borderId="80" xfId="42" applyNumberFormat="1" applyFont="1" applyBorder="1" applyAlignment="1">
      <alignment horizontal="center" vertical="center" shrinkToFit="1"/>
    </xf>
    <xf numFmtId="0" fontId="34" fillId="0" borderId="87" xfId="42" applyNumberFormat="1" applyFont="1" applyBorder="1" applyAlignment="1">
      <alignment horizontal="center" vertical="center" shrinkToFit="1"/>
    </xf>
    <xf numFmtId="0" fontId="34" fillId="26" borderId="87" xfId="42" applyNumberFormat="1" applyFont="1" applyFill="1" applyBorder="1" applyAlignment="1">
      <alignment horizontal="center" vertical="center" shrinkToFit="1"/>
    </xf>
    <xf numFmtId="0" fontId="34" fillId="0" borderId="88" xfId="42" applyNumberFormat="1" applyFont="1" applyBorder="1" applyAlignment="1">
      <alignment horizontal="center" vertical="center" shrinkToFit="1"/>
    </xf>
    <xf numFmtId="0" fontId="31" fillId="0" borderId="93" xfId="43" applyFont="1" applyFill="1" applyBorder="1" applyAlignment="1">
      <alignment horizontal="center" vertical="center"/>
    </xf>
    <xf numFmtId="0" fontId="31" fillId="0" borderId="94" xfId="43" applyFont="1" applyFill="1" applyBorder="1" applyAlignment="1">
      <alignment horizontal="center" vertical="center"/>
    </xf>
    <xf numFmtId="0" fontId="31" fillId="0" borderId="95" xfId="43" applyFont="1" applyFill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4" fillId="0" borderId="0" xfId="42" applyNumberFormat="1" applyFont="1" applyBorder="1" applyAlignment="1">
      <alignment horizontal="center" vertical="center" shrinkToFit="1"/>
    </xf>
    <xf numFmtId="0" fontId="1" fillId="0" borderId="0" xfId="42" applyBorder="1" applyAlignment="1">
      <alignment vertical="center"/>
    </xf>
    <xf numFmtId="0" fontId="1" fillId="0" borderId="102" xfId="42" applyBorder="1" applyAlignment="1">
      <alignment vertical="center"/>
    </xf>
    <xf numFmtId="0" fontId="34" fillId="0" borderId="94" xfId="42" applyNumberFormat="1" applyFont="1" applyBorder="1" applyAlignment="1">
      <alignment horizontal="center" vertical="center" shrinkToFit="1"/>
    </xf>
    <xf numFmtId="0" fontId="1" fillId="0" borderId="94" xfId="42" applyBorder="1" applyAlignment="1">
      <alignment vertical="center"/>
    </xf>
    <xf numFmtId="0" fontId="1" fillId="0" borderId="91" xfId="42" applyBorder="1" applyAlignment="1">
      <alignment vertical="center"/>
    </xf>
    <xf numFmtId="0" fontId="40" fillId="27" borderId="0" xfId="42" applyFont="1" applyFill="1" applyAlignment="1">
      <alignment horizontal="center" vertical="center" shrinkToFit="1"/>
    </xf>
    <xf numFmtId="0" fontId="41" fillId="0" borderId="0" xfId="42" applyFont="1" applyAlignment="1">
      <alignment vertical="center"/>
    </xf>
    <xf numFmtId="0" fontId="42" fillId="0" borderId="81" xfId="42" applyNumberFormat="1" applyFont="1" applyBorder="1" applyAlignment="1">
      <alignment horizontal="center" vertical="top" shrinkToFit="1"/>
    </xf>
    <xf numFmtId="0" fontId="0" fillId="0" borderId="11" xfId="0" applyBorder="1" applyAlignment="1">
      <alignment horizontal="center" vertical="center"/>
    </xf>
    <xf numFmtId="0" fontId="43" fillId="28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2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28" borderId="103" xfId="0" applyFill="1" applyBorder="1" applyAlignment="1">
      <alignment horizontal="center" vertical="center"/>
    </xf>
    <xf numFmtId="0" fontId="0" fillId="0" borderId="103" xfId="0" applyBorder="1" applyAlignment="1">
      <alignment vertical="center" shrinkToFit="1"/>
    </xf>
    <xf numFmtId="0" fontId="1" fillId="0" borderId="103" xfId="0" applyNumberFormat="1" applyFont="1" applyBorder="1" applyAlignment="1">
      <alignment horizontal="center" vertical="center"/>
    </xf>
    <xf numFmtId="0" fontId="17" fillId="0" borderId="0" xfId="0" applyFont="1" applyBorder="1" applyAlignment="1"/>
    <xf numFmtId="0" fontId="0" fillId="0" borderId="104" xfId="0" applyBorder="1" applyAlignment="1">
      <alignment horizontal="center" vertical="center"/>
    </xf>
    <xf numFmtId="0" fontId="0" fillId="28" borderId="104" xfId="0" applyFill="1" applyBorder="1" applyAlignment="1">
      <alignment horizontal="center" vertical="center"/>
    </xf>
    <xf numFmtId="0" fontId="0" fillId="0" borderId="104" xfId="0" applyFont="1" applyBorder="1" applyAlignment="1">
      <alignment vertical="center" shrinkToFit="1"/>
    </xf>
    <xf numFmtId="0" fontId="1" fillId="0" borderId="104" xfId="0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/>
    </xf>
    <xf numFmtId="0" fontId="45" fillId="0" borderId="0" xfId="0" applyFont="1" applyBorder="1" applyAlignment="1"/>
    <xf numFmtId="0" fontId="0" fillId="0" borderId="104" xfId="0" applyFill="1" applyBorder="1" applyAlignment="1">
      <alignment vertical="center" shrinkToFit="1"/>
    </xf>
    <xf numFmtId="0" fontId="0" fillId="0" borderId="104" xfId="0" applyNumberFormat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04" xfId="0" applyFont="1" applyFill="1" applyBorder="1" applyAlignment="1">
      <alignment vertical="center" shrinkToFit="1"/>
    </xf>
    <xf numFmtId="0" fontId="0" fillId="28" borderId="105" xfId="0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ill="1" applyBorder="1" applyAlignment="1">
      <alignment vertical="center" shrinkToFit="1"/>
    </xf>
    <xf numFmtId="0" fontId="1" fillId="0" borderId="105" xfId="0" applyFont="1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1" fillId="0" borderId="107" xfId="0" applyNumberFormat="1" applyFont="1" applyBorder="1" applyAlignment="1">
      <alignment horizontal="center" vertical="center"/>
    </xf>
    <xf numFmtId="0" fontId="0" fillId="28" borderId="107" xfId="0" applyFill="1" applyBorder="1" applyAlignment="1">
      <alignment horizontal="center" vertical="center"/>
    </xf>
    <xf numFmtId="0" fontId="0" fillId="0" borderId="107" xfId="0" applyFill="1" applyBorder="1" applyAlignment="1">
      <alignment vertical="center" shrinkToFit="1"/>
    </xf>
    <xf numFmtId="0" fontId="0" fillId="28" borderId="106" xfId="0" applyFill="1" applyBorder="1" applyAlignment="1">
      <alignment horizontal="center" vertical="center"/>
    </xf>
    <xf numFmtId="0" fontId="1" fillId="0" borderId="106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7" xfId="0" applyFont="1" applyFill="1" applyBorder="1" applyAlignment="1">
      <alignment vertical="center" shrinkToFit="1"/>
    </xf>
    <xf numFmtId="0" fontId="0" fillId="0" borderId="106" xfId="0" applyFont="1" applyFill="1" applyBorder="1" applyAlignment="1">
      <alignment vertical="center" shrinkToFit="1"/>
    </xf>
    <xf numFmtId="0" fontId="0" fillId="0" borderId="106" xfId="0" applyBorder="1" applyAlignment="1">
      <alignment horizontal="center" vertical="center"/>
    </xf>
    <xf numFmtId="0" fontId="46" fillId="0" borderId="0" xfId="0" applyFont="1"/>
    <xf numFmtId="0" fontId="1" fillId="0" borderId="106" xfId="0" applyFont="1" applyFill="1" applyBorder="1" applyAlignment="1">
      <alignment vertical="center" shrinkToFit="1"/>
    </xf>
    <xf numFmtId="0" fontId="0" fillId="0" borderId="0" xfId="0" applyBorder="1"/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NumberFormat="1" applyBorder="1"/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NumberFormat="1"/>
    <xf numFmtId="0" fontId="0" fillId="0" borderId="107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29" borderId="104" xfId="0" applyFill="1" applyBorder="1" applyAlignment="1">
      <alignment horizontal="center" vertical="center"/>
    </xf>
    <xf numFmtId="0" fontId="0" fillId="29" borderId="103" xfId="0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4" xfId="0" applyBorder="1"/>
    <xf numFmtId="0" fontId="0" fillId="0" borderId="125" xfId="0" applyBorder="1"/>
    <xf numFmtId="0" fontId="3" fillId="0" borderId="116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0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12" xfId="0" applyNumberFormat="1" applyFont="1" applyBorder="1" applyAlignment="1">
      <alignment horizontal="center" vertical="center" shrinkToFit="1"/>
    </xf>
    <xf numFmtId="0" fontId="4" fillId="24" borderId="11" xfId="0" applyNumberFormat="1" applyFont="1" applyFill="1" applyBorder="1" applyAlignment="1">
      <alignment horizontal="center" vertical="center" shrinkToFit="1"/>
    </xf>
    <xf numFmtId="0" fontId="4" fillId="24" borderId="15" xfId="0" applyNumberFormat="1" applyFont="1" applyFill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/>
    </xf>
    <xf numFmtId="5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3" fillId="0" borderId="10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1" fillId="0" borderId="14" xfId="43" applyFont="1" applyBorder="1" applyAlignment="1">
      <alignment horizontal="center" vertical="center"/>
    </xf>
    <xf numFmtId="0" fontId="31" fillId="0" borderId="99" xfId="43" applyFont="1" applyBorder="1" applyAlignment="1">
      <alignment horizontal="center" vertical="center"/>
    </xf>
    <xf numFmtId="0" fontId="31" fillId="24" borderId="79" xfId="43" applyFont="1" applyFill="1" applyBorder="1" applyAlignment="1">
      <alignment horizontal="center" vertical="center"/>
    </xf>
    <xf numFmtId="0" fontId="31" fillId="24" borderId="100" xfId="43" applyFont="1" applyFill="1" applyBorder="1" applyAlignment="1">
      <alignment horizontal="center" vertical="center"/>
    </xf>
    <xf numFmtId="0" fontId="31" fillId="0" borderId="64" xfId="43" applyFont="1" applyFill="1" applyBorder="1" applyAlignment="1">
      <alignment horizontal="center" vertical="center"/>
    </xf>
    <xf numFmtId="0" fontId="31" fillId="0" borderId="65" xfId="43" applyFont="1" applyFill="1" applyBorder="1" applyAlignment="1">
      <alignment horizontal="center" vertical="center"/>
    </xf>
    <xf numFmtId="0" fontId="31" fillId="0" borderId="66" xfId="43" applyFont="1" applyFill="1" applyBorder="1" applyAlignment="1">
      <alignment horizontal="center" vertical="center"/>
    </xf>
    <xf numFmtId="0" fontId="31" fillId="0" borderId="1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horizontal="center" vertical="center"/>
    </xf>
    <xf numFmtId="0" fontId="31" fillId="0" borderId="75" xfId="43" applyFont="1" applyFill="1" applyBorder="1" applyAlignment="1">
      <alignment horizontal="center" vertical="center"/>
    </xf>
    <xf numFmtId="0" fontId="31" fillId="0" borderId="76" xfId="43" applyFont="1" applyFill="1" applyBorder="1" applyAlignment="1">
      <alignment horizontal="center" vertical="center"/>
    </xf>
    <xf numFmtId="0" fontId="31" fillId="0" borderId="77" xfId="43" applyFont="1" applyFill="1" applyBorder="1" applyAlignment="1">
      <alignment horizontal="center" vertical="center"/>
    </xf>
    <xf numFmtId="0" fontId="31" fillId="0" borderId="78" xfId="43" applyFont="1" applyFill="1" applyBorder="1" applyAlignment="1">
      <alignment horizontal="center" vertical="center"/>
    </xf>
    <xf numFmtId="0" fontId="31" fillId="0" borderId="96" xfId="43" applyFont="1" applyFill="1" applyBorder="1" applyAlignment="1">
      <alignment horizontal="center" vertical="center"/>
    </xf>
    <xf numFmtId="0" fontId="31" fillId="0" borderId="97" xfId="43" applyFont="1" applyFill="1" applyBorder="1" applyAlignment="1">
      <alignment horizontal="center" vertical="center"/>
    </xf>
    <xf numFmtId="0" fontId="31" fillId="0" borderId="98" xfId="43" applyFont="1" applyFill="1" applyBorder="1" applyAlignment="1">
      <alignment horizontal="center" vertical="center"/>
    </xf>
    <xf numFmtId="0" fontId="31" fillId="0" borderId="11" xfId="43" applyFont="1" applyBorder="1" applyAlignment="1">
      <alignment horizontal="center" vertical="center"/>
    </xf>
    <xf numFmtId="0" fontId="31" fillId="24" borderId="62" xfId="43" applyFont="1" applyFill="1" applyBorder="1" applyAlignment="1">
      <alignment horizontal="center" vertical="center"/>
    </xf>
    <xf numFmtId="0" fontId="3" fillId="0" borderId="74" xfId="44" applyFont="1" applyBorder="1" applyAlignment="1">
      <alignment horizontal="center" vertical="center" shrinkToFit="1"/>
    </xf>
    <xf numFmtId="0" fontId="3" fillId="0" borderId="92" xfId="44" applyFont="1" applyBorder="1" applyAlignment="1">
      <alignment horizontal="center" vertical="center" shrinkToFit="1"/>
    </xf>
    <xf numFmtId="0" fontId="31" fillId="0" borderId="67" xfId="43" applyFont="1" applyFill="1" applyBorder="1" applyAlignment="1">
      <alignment horizontal="center" vertical="center"/>
    </xf>
    <xf numFmtId="0" fontId="31" fillId="0" borderId="68" xfId="43" applyFont="1" applyFill="1" applyBorder="1" applyAlignment="1">
      <alignment horizontal="center" vertical="center"/>
    </xf>
    <xf numFmtId="0" fontId="31" fillId="0" borderId="69" xfId="43" applyFont="1" applyFill="1" applyBorder="1" applyAlignment="1">
      <alignment horizontal="center" vertical="center"/>
    </xf>
    <xf numFmtId="0" fontId="31" fillId="0" borderId="57" xfId="43" applyFont="1" applyFill="1" applyBorder="1" applyAlignment="1">
      <alignment horizontal="center" vertical="center"/>
    </xf>
    <xf numFmtId="0" fontId="31" fillId="0" borderId="58" xfId="43" applyFont="1" applyFill="1" applyBorder="1" applyAlignment="1">
      <alignment horizontal="center" vertical="center"/>
    </xf>
    <xf numFmtId="0" fontId="31" fillId="0" borderId="59" xfId="43" applyFont="1" applyFill="1" applyBorder="1" applyAlignment="1">
      <alignment horizontal="center" vertical="center"/>
    </xf>
    <xf numFmtId="0" fontId="3" fillId="0" borderId="63" xfId="44" applyFont="1" applyBorder="1" applyAlignment="1">
      <alignment horizontal="center" vertical="center" shrinkToFit="1"/>
    </xf>
    <xf numFmtId="0" fontId="3" fillId="0" borderId="56" xfId="44" applyFont="1" applyBorder="1" applyAlignment="1">
      <alignment horizontal="center" vertical="center" shrinkToFit="1"/>
    </xf>
    <xf numFmtId="0" fontId="31" fillId="24" borderId="51" xfId="43" applyFont="1" applyFill="1" applyBorder="1" applyAlignment="1">
      <alignment horizontal="center" vertical="center"/>
    </xf>
    <xf numFmtId="0" fontId="31" fillId="0" borderId="48" xfId="43" applyFont="1" applyFill="1" applyBorder="1" applyAlignment="1">
      <alignment horizontal="center" vertical="center"/>
    </xf>
    <xf numFmtId="0" fontId="31" fillId="0" borderId="49" xfId="43" applyFont="1" applyFill="1" applyBorder="1" applyAlignment="1">
      <alignment horizontal="center" vertical="center"/>
    </xf>
    <xf numFmtId="0" fontId="31" fillId="0" borderId="50" xfId="43" applyFont="1" applyFill="1" applyBorder="1" applyAlignment="1">
      <alignment horizontal="center" vertical="center"/>
    </xf>
    <xf numFmtId="0" fontId="3" fillId="0" borderId="44" xfId="44" applyFont="1" applyBorder="1" applyAlignment="1">
      <alignment horizontal="center" vertical="center" shrinkToFit="1"/>
    </xf>
    <xf numFmtId="0" fontId="31" fillId="0" borderId="45" xfId="43" applyFont="1" applyFill="1" applyBorder="1" applyAlignment="1">
      <alignment horizontal="center" vertical="center"/>
    </xf>
    <xf numFmtId="0" fontId="31" fillId="0" borderId="46" xfId="43" applyFont="1" applyFill="1" applyBorder="1" applyAlignment="1">
      <alignment horizontal="center" vertical="center"/>
    </xf>
    <xf numFmtId="0" fontId="31" fillId="0" borderId="47" xfId="43" applyFont="1" applyFill="1" applyBorder="1" applyAlignment="1">
      <alignment horizontal="center" vertical="center"/>
    </xf>
    <xf numFmtId="0" fontId="31" fillId="0" borderId="23" xfId="43" applyFont="1" applyBorder="1" applyAlignment="1">
      <alignment horizontal="center" vertical="center"/>
    </xf>
    <xf numFmtId="0" fontId="31" fillId="0" borderId="35" xfId="43" applyFont="1" applyBorder="1" applyAlignment="1">
      <alignment horizontal="center" vertical="center"/>
    </xf>
    <xf numFmtId="0" fontId="31" fillId="0" borderId="27" xfId="43" applyFont="1" applyBorder="1" applyAlignment="1">
      <alignment horizontal="center" vertical="center"/>
    </xf>
    <xf numFmtId="0" fontId="31" fillId="0" borderId="39" xfId="43" applyFont="1" applyBorder="1" applyAlignment="1">
      <alignment horizontal="center" vertical="center"/>
    </xf>
    <xf numFmtId="56" fontId="33" fillId="0" borderId="30" xfId="42" applyNumberFormat="1" applyFont="1" applyBorder="1" applyAlignment="1">
      <alignment horizontal="center" vertical="center" shrinkToFit="1"/>
    </xf>
    <xf numFmtId="56" fontId="33" fillId="0" borderId="31" xfId="42" applyNumberFormat="1" applyFont="1" applyBorder="1" applyAlignment="1">
      <alignment horizontal="center" vertical="center" shrinkToFit="1"/>
    </xf>
    <xf numFmtId="56" fontId="33" fillId="0" borderId="32" xfId="42" applyNumberFormat="1" applyFont="1" applyBorder="1" applyAlignment="1">
      <alignment horizontal="center" vertical="center" shrinkToFit="1"/>
    </xf>
    <xf numFmtId="0" fontId="1" fillId="0" borderId="23" xfId="42" applyFont="1" applyFill="1" applyBorder="1" applyAlignment="1">
      <alignment horizontal="center" vertical="center" shrinkToFit="1"/>
    </xf>
    <xf numFmtId="0" fontId="1" fillId="0" borderId="35" xfId="42" applyFont="1" applyFill="1" applyBorder="1" applyAlignment="1">
      <alignment horizontal="center" vertical="center" shrinkToFit="1"/>
    </xf>
    <xf numFmtId="0" fontId="39" fillId="27" borderId="101" xfId="42" applyFont="1" applyFill="1" applyBorder="1" applyAlignment="1">
      <alignment horizontal="center" vertical="center"/>
    </xf>
    <xf numFmtId="0" fontId="28" fillId="25" borderId="19" xfId="42" applyFont="1" applyFill="1" applyBorder="1" applyAlignment="1">
      <alignment horizontal="center" vertical="center" shrinkToFit="1"/>
    </xf>
    <xf numFmtId="0" fontId="28" fillId="25" borderId="20" xfId="42" applyFont="1" applyFill="1" applyBorder="1" applyAlignment="1">
      <alignment horizontal="center" vertical="center" shrinkToFit="1"/>
    </xf>
    <xf numFmtId="0" fontId="28" fillId="25" borderId="21" xfId="42" applyFont="1" applyFill="1" applyBorder="1" applyAlignment="1">
      <alignment horizontal="center" vertical="center" shrinkToFit="1"/>
    </xf>
    <xf numFmtId="0" fontId="1" fillId="0" borderId="22" xfId="42" applyBorder="1" applyAlignment="1">
      <alignment horizontal="center" vertical="center"/>
    </xf>
    <xf numFmtId="0" fontId="1" fillId="0" borderId="34" xfId="42" applyBorder="1" applyAlignment="1">
      <alignment horizontal="center" vertical="center"/>
    </xf>
    <xf numFmtId="0" fontId="37" fillId="27" borderId="83" xfId="42" applyNumberFormat="1" applyFont="1" applyFill="1" applyBorder="1" applyAlignment="1">
      <alignment horizontal="center" vertical="center" shrinkToFit="1"/>
    </xf>
    <xf numFmtId="0" fontId="37" fillId="27" borderId="89" xfId="42" applyNumberFormat="1" applyFont="1" applyFill="1" applyBorder="1" applyAlignment="1">
      <alignment horizontal="center" vertical="center" shrinkToFit="1"/>
    </xf>
    <xf numFmtId="0" fontId="34" fillId="0" borderId="84" xfId="42" applyNumberFormat="1" applyFont="1" applyBorder="1" applyAlignment="1">
      <alignment horizontal="center" vertical="center" shrinkToFit="1"/>
    </xf>
    <xf numFmtId="0" fontId="34" fillId="0" borderId="90" xfId="42" applyNumberFormat="1" applyFont="1" applyBorder="1" applyAlignment="1">
      <alignment horizontal="center" vertical="center" shrinkToFit="1"/>
    </xf>
    <xf numFmtId="0" fontId="34" fillId="0" borderId="86" xfId="42" applyNumberFormat="1" applyFont="1" applyBorder="1" applyAlignment="1">
      <alignment horizontal="center" vertical="center" shrinkToFit="1"/>
    </xf>
    <xf numFmtId="0" fontId="34" fillId="0" borderId="91" xfId="42" applyNumberFormat="1" applyFont="1" applyBorder="1" applyAlignment="1">
      <alignment horizontal="center" vertical="center" shrinkToFit="1"/>
    </xf>
    <xf numFmtId="0" fontId="27" fillId="0" borderId="0" xfId="42" applyFont="1" applyAlignment="1">
      <alignment horizontal="center" vertical="center"/>
    </xf>
    <xf numFmtId="0" fontId="1" fillId="0" borderId="24" xfId="42" applyFont="1" applyFill="1" applyBorder="1" applyAlignment="1">
      <alignment horizontal="center" vertical="center" shrinkToFit="1"/>
    </xf>
    <xf numFmtId="0" fontId="1" fillId="0" borderId="25" xfId="42" applyFont="1" applyFill="1" applyBorder="1" applyAlignment="1">
      <alignment horizontal="center" vertical="center" shrinkToFit="1"/>
    </xf>
    <xf numFmtId="0" fontId="1" fillId="0" borderId="26" xfId="42" applyFont="1" applyFill="1" applyBorder="1" applyAlignment="1">
      <alignment horizontal="center" vertical="center" shrinkToFit="1"/>
    </xf>
    <xf numFmtId="0" fontId="1" fillId="0" borderId="36" xfId="42" applyFont="1" applyFill="1" applyBorder="1" applyAlignment="1">
      <alignment horizontal="center" vertical="center" shrinkToFit="1"/>
    </xf>
    <xf numFmtId="0" fontId="1" fillId="0" borderId="37" xfId="42" applyFont="1" applyFill="1" applyBorder="1" applyAlignment="1">
      <alignment horizontal="center" vertical="center" shrinkToFit="1"/>
    </xf>
    <xf numFmtId="0" fontId="1" fillId="0" borderId="38" xfId="42" applyFont="1" applyFill="1" applyBorder="1" applyAlignment="1">
      <alignment horizontal="center" vertical="center" shrinkToFit="1"/>
    </xf>
    <xf numFmtId="0" fontId="34" fillId="26" borderId="81" xfId="42" applyNumberFormat="1" applyFont="1" applyFill="1" applyBorder="1" applyAlignment="1">
      <alignment horizontal="center" vertical="center" shrinkToFit="1"/>
    </xf>
    <xf numFmtId="0" fontId="50" fillId="0" borderId="109" xfId="0" applyFont="1" applyBorder="1" applyAlignment="1">
      <alignment horizontal="center" vertical="center" textRotation="255"/>
    </xf>
    <xf numFmtId="0" fontId="50" fillId="0" borderId="102" xfId="0" applyFont="1" applyBorder="1" applyAlignment="1">
      <alignment horizontal="center" vertical="center" textRotation="255"/>
    </xf>
    <xf numFmtId="0" fontId="50" fillId="0" borderId="110" xfId="0" applyFont="1" applyBorder="1" applyAlignment="1">
      <alignment horizontal="center" vertical="center" textRotation="255"/>
    </xf>
    <xf numFmtId="0" fontId="50" fillId="0" borderId="91" xfId="0" applyFont="1" applyBorder="1" applyAlignment="1">
      <alignment horizontal="center" vertical="center" textRotation="255"/>
    </xf>
    <xf numFmtId="0" fontId="8" fillId="0" borderId="109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horizontal="center" vertical="center" textRotation="255"/>
    </xf>
    <xf numFmtId="0" fontId="8" fillId="0" borderId="110" xfId="0" applyFont="1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 textRotation="255"/>
    </xf>
    <xf numFmtId="0" fontId="50" fillId="0" borderId="122" xfId="0" applyFont="1" applyBorder="1" applyAlignment="1">
      <alignment horizontal="center" vertical="center" textRotation="255"/>
    </xf>
    <xf numFmtId="0" fontId="50" fillId="0" borderId="123" xfId="0" applyFont="1" applyBorder="1" applyAlignment="1">
      <alignment horizontal="center" vertical="center" textRotation="255"/>
    </xf>
    <xf numFmtId="0" fontId="52" fillId="0" borderId="122" xfId="0" applyFont="1" applyBorder="1" applyAlignment="1">
      <alignment horizontal="center" vertical="center" textRotation="255"/>
    </xf>
    <xf numFmtId="0" fontId="52" fillId="0" borderId="123" xfId="0" applyFont="1" applyBorder="1" applyAlignment="1">
      <alignment horizontal="center" vertical="center" textRotation="255"/>
    </xf>
    <xf numFmtId="0" fontId="52" fillId="0" borderId="109" xfId="0" applyFont="1" applyBorder="1" applyAlignment="1">
      <alignment horizontal="center" vertical="center" textRotation="255"/>
    </xf>
    <xf numFmtId="0" fontId="52" fillId="0" borderId="102" xfId="0" applyFont="1" applyBorder="1" applyAlignment="1">
      <alignment horizontal="center" vertical="center" textRotation="255"/>
    </xf>
    <xf numFmtId="0" fontId="52" fillId="0" borderId="110" xfId="0" applyFont="1" applyBorder="1" applyAlignment="1">
      <alignment horizontal="center" vertical="center" textRotation="255"/>
    </xf>
    <xf numFmtId="0" fontId="52" fillId="0" borderId="91" xfId="0" applyFont="1" applyBorder="1" applyAlignment="1">
      <alignment horizontal="center" vertical="center" textRotation="255"/>
    </xf>
    <xf numFmtId="0" fontId="47" fillId="0" borderId="117" xfId="0" applyFont="1" applyBorder="1" applyAlignment="1">
      <alignment horizontal="left" vertical="center" indent="1"/>
    </xf>
    <xf numFmtId="0" fontId="47" fillId="0" borderId="62" xfId="0" applyFont="1" applyBorder="1" applyAlignment="1">
      <alignment horizontal="left" vertical="center" indent="1"/>
    </xf>
    <xf numFmtId="0" fontId="47" fillId="0" borderId="100" xfId="0" applyFont="1" applyBorder="1" applyAlignment="1">
      <alignment horizontal="left" vertical="center" inden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1" fillId="0" borderId="124" xfId="0" applyFont="1" applyBorder="1" applyAlignment="1">
      <alignment horizontal="center"/>
    </xf>
    <xf numFmtId="0" fontId="51" fillId="0" borderId="112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126" xfId="0" applyBorder="1"/>
    <xf numFmtId="0" fontId="0" fillId="0" borderId="127" xfId="0" applyBorder="1"/>
    <xf numFmtId="0" fontId="6" fillId="0" borderId="128" xfId="0" applyFont="1" applyBorder="1"/>
    <xf numFmtId="0" fontId="6" fillId="0" borderId="129" xfId="0" applyFont="1" applyBorder="1"/>
    <xf numFmtId="0" fontId="0" fillId="0" borderId="130" xfId="0" applyBorder="1"/>
    <xf numFmtId="14" fontId="5" fillId="0" borderId="0" xfId="0" applyNumberFormat="1" applyFont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/>
    <cellStyle name="標準 3" xfId="42"/>
    <cellStyle name="標準_2007鹿嶋市リーグ戦(1)" xfId="43"/>
    <cellStyle name="標準_Sheet1 3" xfId="44"/>
    <cellStyle name="良い" xfId="41" builtinId="26" customBuiltin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18792825" y="20478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18792825" y="3933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18792825" y="26765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25" name="Text Box 9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6" name="Text Box 10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7" name="Text Box 11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9" name="Text Box 13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0" name="Text Box 14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2" name="Text Box 16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34" name="Text Box 18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5" name="Text Box 19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7" name="Text Box 21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8" name="Text Box 22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9" name="Text Box 23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0" name="Text Box 24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1" name="Text Box 25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2" name="Text Box 26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3" name="Text Box 27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4" name="Text Box 28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5" name="Text Box 29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6" name="Text Box 30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757" name="Text Box 31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8" name="Text Box 32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9" name="Text Box 33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50" name="Text Box 34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51" name="Text Box 35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52" name="Text Box 36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9253" name="Text Box 37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18792825" y="33051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54" name="Text Box 38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5" name="Text Box 39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6" name="Text Box 40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7" name="Text Box 41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8" name="Text Box 42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9" name="Text Box 43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60" name="Text Box 44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1" name="Text Box 45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2" name="Text Box 46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3" name="Text Box 47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4" name="Text Box 48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5" name="Text Box 49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6" name="Text Box 50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7" name="Text Box 51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8" name="Text Box 52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9" name="Text Box 53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0" name="Text Box 54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1" name="Text Box 55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2" name="Text Box 56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3" name="Text Box 57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4" name="Text Box 58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5" name="Text Box 59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6" name="Text Box 60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77" name="Text Box 61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78" name="Text Box 62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79" name="Text Box 63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0" name="Text Box 64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1" name="Text Box 65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2" name="Text Box 66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3" name="Text Box 67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4" name="Text Box 68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5" name="Text Box 69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6" name="Text Box 70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7" name="Text Box 71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8" name="Text Box 72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89" name="Text Box 73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0" name="Text Box 74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1" name="Text Box 75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2" name="Text Box 76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3" name="Text Box 77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4" name="Text Box 78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5" name="Text Box 79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96" name="Text Box 80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7" name="Text Box 81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8" name="Text Box 82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9" name="Text Box 83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0" name="Text Box 84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1" name="Text Box 85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2" name="Text Box 86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3" name="Text Box 87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4" name="Text Box 88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05" name="Text Box 89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6" name="Text Box 90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7" name="Text Box 91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8" name="Text Box 92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9" name="Text Box 93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0" name="Text Box 94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1" name="Text Box 95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2" name="Text Box 96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3" name="Text Box 97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4" name="Text Box 98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5" name="Text Box 99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6" name="Text Box 100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7" name="Text Box 10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828" name="Text Box 102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9" name="Text Box 103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0" name="Text Box 104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21" name="Text Box 105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2" name="Text Box 10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3" name="Text Box 107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4" name="Text Box 108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5" name="Text Box 109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6" name="Text Box 110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7" name="Text Box 111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8" name="Text Box 112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9" name="Text Box 113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0" name="Text Box 114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1" name="Text Box 115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2" name="Text Box 11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33" name="Text Box 117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4" name="Text Box 118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5" name="Text Box 119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6" name="Text Box 120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7" name="Text Box 121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8" name="Text Box 122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9" name="Text Box 123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0" name="Text Box 124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1" name="Text Box 125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42" name="Text Box 12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3" name="Text Box 127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4" name="Text Box 128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5" name="Text Box 129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6" name="Text Box 130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7" name="Text Box 131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8" name="Text Box 13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9" name="Text Box 133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0" name="Text Box 134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1" name="Text Box 135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2" name="Text Box 13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3" name="Text Box 137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4" name="Text Box 138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865" name="Text Box 139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6" name="Text Box 140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7" name="Text Box 141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58" name="Text Box 142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9" name="Text Box 143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0" name="Text Box 144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1" name="Text Box 145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2" name="Text Box 14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3" name="Text Box 147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4" name="Text Box 148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5" name="Text Box 149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6" name="Text Box 150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7" name="Text Box 151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8" name="Text Box 152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9" name="Text Box 153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9370" name="Text Box 15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9371" name="Text Box 15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8792825" y="64484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9372" name="Text Box 156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8792825" y="51911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9373" name="Text Box 157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8792825" y="58197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4" name="Text Box 15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5" name="Text Box 159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6" name="Text Box 160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7" name="Text Box 161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9378" name="Text Box 162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18792825" y="86868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9379" name="Text Box 163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9380" name="Text Box 164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8792825" y="105727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9381" name="Text Box 16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8792825" y="93154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0</xdr:rowOff>
    </xdr:to>
    <xdr:sp macro="" textlink="">
      <xdr:nvSpPr>
        <xdr:cNvPr id="9382" name="Text Box 166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187928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9383" name="Text Box 167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9384" name="Text Box 168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18792825" y="130873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9385" name="Text Box 169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18792825" y="11830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9386" name="Text Box 170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18792825" y="12458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00" name="Text Box 18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3" name="Text Box 4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4" name="Text Box 4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5" name="Text Box 4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6" name="Text Box 43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7" name="Text Box 4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8" name="Text Box 6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9" name="Text Box 6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0" name="Text Box 6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1" name="Text Box 64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2" name="Text Box 65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3" name="Text Box 66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4" name="Text Box 67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5" name="Text Box 6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6" name="Text Box 6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7" name="Text Box 70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8" name="Text Box 7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9" name="Text Box 7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0" name="Text Box 8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1" name="Text Box 8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2" name="Text Box 105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3" name="Text Box 117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4" name="Text Box 126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5" name="Text Box 14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200-000002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200-000003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id="{00000000-0008-0000-0200-000004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0000000-0008-0000-0200-000005400000}"/>
            </a:ext>
          </a:extLst>
        </xdr:cNvPr>
        <xdr:cNvSpPr txBox="1">
          <a:spLocks noChangeArrowheads="1"/>
        </xdr:cNvSpPr>
      </xdr:nvSpPr>
      <xdr:spPr bwMode="auto">
        <a:xfrm>
          <a:off x="18792825" y="20478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0000000-0008-0000-0200-00000640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200-000007400000}"/>
            </a:ext>
          </a:extLst>
        </xdr:cNvPr>
        <xdr:cNvSpPr txBox="1">
          <a:spLocks noChangeArrowheads="1"/>
        </xdr:cNvSpPr>
      </xdr:nvSpPr>
      <xdr:spPr bwMode="auto">
        <a:xfrm>
          <a:off x="18792825" y="3933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00000000-0008-0000-0200-000008400000}"/>
            </a:ext>
          </a:extLst>
        </xdr:cNvPr>
        <xdr:cNvSpPr txBox="1">
          <a:spLocks noChangeArrowheads="1"/>
        </xdr:cNvSpPr>
      </xdr:nvSpPr>
      <xdr:spPr bwMode="auto">
        <a:xfrm>
          <a:off x="18792825" y="26765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393" name="Text Box 9">
          <a:extLst>
            <a:ext uri="{FF2B5EF4-FFF2-40B4-BE49-F238E27FC236}">
              <a16:creationId xmlns:a16="http://schemas.microsoft.com/office/drawing/2014/main" id="{00000000-0008-0000-0200-000009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00000000-0008-0000-0200-00000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0000000-0008-0000-0200-00000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00000000-0008-0000-0200-00000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00000000-0008-0000-0200-00000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00000000-0008-0000-0200-00000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00000000-0008-0000-0200-00000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00000000-0008-0000-0200-00001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00000000-0008-0000-0200-00001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0000000-0008-0000-0200-000012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00000000-0008-0000-0200-00001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4" name="Text Box 20">
          <a:extLst>
            <a:ext uri="{FF2B5EF4-FFF2-40B4-BE49-F238E27FC236}">
              <a16:creationId xmlns:a16="http://schemas.microsoft.com/office/drawing/2014/main" id="{00000000-0008-0000-0200-00001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5" name="Text Box 21">
          <a:extLst>
            <a:ext uri="{FF2B5EF4-FFF2-40B4-BE49-F238E27FC236}">
              <a16:creationId xmlns:a16="http://schemas.microsoft.com/office/drawing/2014/main" id="{00000000-0008-0000-0200-00001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6" name="Text Box 22">
          <a:extLst>
            <a:ext uri="{FF2B5EF4-FFF2-40B4-BE49-F238E27FC236}">
              <a16:creationId xmlns:a16="http://schemas.microsoft.com/office/drawing/2014/main" id="{00000000-0008-0000-0200-00001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7" name="Text Box 23">
          <a:extLst>
            <a:ext uri="{FF2B5EF4-FFF2-40B4-BE49-F238E27FC236}">
              <a16:creationId xmlns:a16="http://schemas.microsoft.com/office/drawing/2014/main" id="{00000000-0008-0000-0200-00001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8" name="Text Box 24">
          <a:extLst>
            <a:ext uri="{FF2B5EF4-FFF2-40B4-BE49-F238E27FC236}">
              <a16:creationId xmlns:a16="http://schemas.microsoft.com/office/drawing/2014/main" id="{00000000-0008-0000-0200-00001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9" name="Text Box 25">
          <a:extLst>
            <a:ext uri="{FF2B5EF4-FFF2-40B4-BE49-F238E27FC236}">
              <a16:creationId xmlns:a16="http://schemas.microsoft.com/office/drawing/2014/main" id="{00000000-0008-0000-0200-00001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0" name="Text Box 26">
          <a:extLst>
            <a:ext uri="{FF2B5EF4-FFF2-40B4-BE49-F238E27FC236}">
              <a16:creationId xmlns:a16="http://schemas.microsoft.com/office/drawing/2014/main" id="{00000000-0008-0000-0200-00001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1" name="Text Box 27">
          <a:extLst>
            <a:ext uri="{FF2B5EF4-FFF2-40B4-BE49-F238E27FC236}">
              <a16:creationId xmlns:a16="http://schemas.microsoft.com/office/drawing/2014/main" id="{00000000-0008-0000-0200-00001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2" name="Text Box 28">
          <a:extLst>
            <a:ext uri="{FF2B5EF4-FFF2-40B4-BE49-F238E27FC236}">
              <a16:creationId xmlns:a16="http://schemas.microsoft.com/office/drawing/2014/main" id="{00000000-0008-0000-0200-00001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00000000-0008-0000-0200-00001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200-00001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925" name="Text Box 31">
          <a:extLst>
            <a:ext uri="{FF2B5EF4-FFF2-40B4-BE49-F238E27FC236}">
              <a16:creationId xmlns:a16="http://schemas.microsoft.com/office/drawing/2014/main" id="{00000000-0008-0000-0200-00001D42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00000000-0008-0000-0200-00002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00000000-0008-0000-0200-00002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0000000-0008-0000-0200-000022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00000000-0008-0000-0200-00002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00000000-0008-0000-0200-00002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0000000-0008-0000-0200-000025400000}"/>
            </a:ext>
          </a:extLst>
        </xdr:cNvPr>
        <xdr:cNvSpPr txBox="1">
          <a:spLocks noChangeArrowheads="1"/>
        </xdr:cNvSpPr>
      </xdr:nvSpPr>
      <xdr:spPr bwMode="auto">
        <a:xfrm>
          <a:off x="18792825" y="33051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00000000-0008-0000-0200-00002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00000000-0008-0000-0200-000027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00000000-0008-0000-0200-000028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00000000-0008-0000-0200-000029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00000000-0008-0000-0200-00002A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0000000-0008-0000-0200-00002B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200-00002C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00000000-0008-0000-0200-00002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200-00002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1" name="Text Box 47">
          <a:extLst>
            <a:ext uri="{FF2B5EF4-FFF2-40B4-BE49-F238E27FC236}">
              <a16:creationId xmlns:a16="http://schemas.microsoft.com/office/drawing/2014/main" id="{00000000-0008-0000-0200-00002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2" name="Text Box 48">
          <a:extLst>
            <a:ext uri="{FF2B5EF4-FFF2-40B4-BE49-F238E27FC236}">
              <a16:creationId xmlns:a16="http://schemas.microsoft.com/office/drawing/2014/main" id="{00000000-0008-0000-0200-00003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3" name="Text Box 49">
          <a:extLst>
            <a:ext uri="{FF2B5EF4-FFF2-40B4-BE49-F238E27FC236}">
              <a16:creationId xmlns:a16="http://schemas.microsoft.com/office/drawing/2014/main" id="{00000000-0008-0000-0200-00003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4" name="Text Box 50">
          <a:extLst>
            <a:ext uri="{FF2B5EF4-FFF2-40B4-BE49-F238E27FC236}">
              <a16:creationId xmlns:a16="http://schemas.microsoft.com/office/drawing/2014/main" id="{00000000-0008-0000-0200-00003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5" name="Text Box 51">
          <a:extLst>
            <a:ext uri="{FF2B5EF4-FFF2-40B4-BE49-F238E27FC236}">
              <a16:creationId xmlns:a16="http://schemas.microsoft.com/office/drawing/2014/main" id="{00000000-0008-0000-0200-00003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6" name="Text Box 52">
          <a:extLst>
            <a:ext uri="{FF2B5EF4-FFF2-40B4-BE49-F238E27FC236}">
              <a16:creationId xmlns:a16="http://schemas.microsoft.com/office/drawing/2014/main" id="{00000000-0008-0000-0200-00003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7" name="Text Box 53">
          <a:extLst>
            <a:ext uri="{FF2B5EF4-FFF2-40B4-BE49-F238E27FC236}">
              <a16:creationId xmlns:a16="http://schemas.microsoft.com/office/drawing/2014/main" id="{00000000-0008-0000-0200-00003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8" name="Text Box 54">
          <a:extLst>
            <a:ext uri="{FF2B5EF4-FFF2-40B4-BE49-F238E27FC236}">
              <a16:creationId xmlns:a16="http://schemas.microsoft.com/office/drawing/2014/main" id="{00000000-0008-0000-0200-00003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9" name="Text Box 55">
          <a:extLst>
            <a:ext uri="{FF2B5EF4-FFF2-40B4-BE49-F238E27FC236}">
              <a16:creationId xmlns:a16="http://schemas.microsoft.com/office/drawing/2014/main" id="{00000000-0008-0000-0200-00003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0" name="Text Box 56">
          <a:extLst>
            <a:ext uri="{FF2B5EF4-FFF2-40B4-BE49-F238E27FC236}">
              <a16:creationId xmlns:a16="http://schemas.microsoft.com/office/drawing/2014/main" id="{00000000-0008-0000-0200-00003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1" name="Text Box 57">
          <a:extLst>
            <a:ext uri="{FF2B5EF4-FFF2-40B4-BE49-F238E27FC236}">
              <a16:creationId xmlns:a16="http://schemas.microsoft.com/office/drawing/2014/main" id="{00000000-0008-0000-0200-00003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2" name="Text Box 58">
          <a:extLst>
            <a:ext uri="{FF2B5EF4-FFF2-40B4-BE49-F238E27FC236}">
              <a16:creationId xmlns:a16="http://schemas.microsoft.com/office/drawing/2014/main" id="{00000000-0008-0000-0200-00003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3" name="Text Box 59">
          <a:extLst>
            <a:ext uri="{FF2B5EF4-FFF2-40B4-BE49-F238E27FC236}">
              <a16:creationId xmlns:a16="http://schemas.microsoft.com/office/drawing/2014/main" id="{00000000-0008-0000-0200-00003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4" name="Text Box 60">
          <a:extLst>
            <a:ext uri="{FF2B5EF4-FFF2-40B4-BE49-F238E27FC236}">
              <a16:creationId xmlns:a16="http://schemas.microsoft.com/office/drawing/2014/main" id="{00000000-0008-0000-0200-00003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5" name="Text Box 61">
          <a:extLst>
            <a:ext uri="{FF2B5EF4-FFF2-40B4-BE49-F238E27FC236}">
              <a16:creationId xmlns:a16="http://schemas.microsoft.com/office/drawing/2014/main" id="{00000000-0008-0000-0200-00003D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6" name="Text Box 62">
          <a:extLst>
            <a:ext uri="{FF2B5EF4-FFF2-40B4-BE49-F238E27FC236}">
              <a16:creationId xmlns:a16="http://schemas.microsoft.com/office/drawing/2014/main" id="{00000000-0008-0000-0200-00003E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7" name="Text Box 63">
          <a:extLst>
            <a:ext uri="{FF2B5EF4-FFF2-40B4-BE49-F238E27FC236}">
              <a16:creationId xmlns:a16="http://schemas.microsoft.com/office/drawing/2014/main" id="{00000000-0008-0000-0200-00003F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8" name="Text Box 64">
          <a:extLst>
            <a:ext uri="{FF2B5EF4-FFF2-40B4-BE49-F238E27FC236}">
              <a16:creationId xmlns:a16="http://schemas.microsoft.com/office/drawing/2014/main" id="{00000000-0008-0000-0200-000040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9" name="Text Box 65">
          <a:extLst>
            <a:ext uri="{FF2B5EF4-FFF2-40B4-BE49-F238E27FC236}">
              <a16:creationId xmlns:a16="http://schemas.microsoft.com/office/drawing/2014/main" id="{00000000-0008-0000-0200-000041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0" name="Text Box 66">
          <a:extLst>
            <a:ext uri="{FF2B5EF4-FFF2-40B4-BE49-F238E27FC236}">
              <a16:creationId xmlns:a16="http://schemas.microsoft.com/office/drawing/2014/main" id="{00000000-0008-0000-0200-000042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1" name="Text Box 67">
          <a:extLst>
            <a:ext uri="{FF2B5EF4-FFF2-40B4-BE49-F238E27FC236}">
              <a16:creationId xmlns:a16="http://schemas.microsoft.com/office/drawing/2014/main" id="{00000000-0008-0000-0200-000043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2" name="Text Box 68">
          <a:extLst>
            <a:ext uri="{FF2B5EF4-FFF2-40B4-BE49-F238E27FC236}">
              <a16:creationId xmlns:a16="http://schemas.microsoft.com/office/drawing/2014/main" id="{00000000-0008-0000-0200-000044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3" name="Text Box 69">
          <a:extLst>
            <a:ext uri="{FF2B5EF4-FFF2-40B4-BE49-F238E27FC236}">
              <a16:creationId xmlns:a16="http://schemas.microsoft.com/office/drawing/2014/main" id="{00000000-0008-0000-0200-000045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4" name="Text Box 70">
          <a:extLst>
            <a:ext uri="{FF2B5EF4-FFF2-40B4-BE49-F238E27FC236}">
              <a16:creationId xmlns:a16="http://schemas.microsoft.com/office/drawing/2014/main" id="{00000000-0008-0000-0200-000046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5" name="Text Box 71">
          <a:extLst>
            <a:ext uri="{FF2B5EF4-FFF2-40B4-BE49-F238E27FC236}">
              <a16:creationId xmlns:a16="http://schemas.microsoft.com/office/drawing/2014/main" id="{00000000-0008-0000-0200-000047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6" name="Text Box 72">
          <a:extLst>
            <a:ext uri="{FF2B5EF4-FFF2-40B4-BE49-F238E27FC236}">
              <a16:creationId xmlns:a16="http://schemas.microsoft.com/office/drawing/2014/main" id="{00000000-0008-0000-0200-000048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57" name="Text Box 73">
          <a:extLst>
            <a:ext uri="{FF2B5EF4-FFF2-40B4-BE49-F238E27FC236}">
              <a16:creationId xmlns:a16="http://schemas.microsoft.com/office/drawing/2014/main" id="{00000000-0008-0000-0200-00004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58" name="Text Box 74">
          <a:extLst>
            <a:ext uri="{FF2B5EF4-FFF2-40B4-BE49-F238E27FC236}">
              <a16:creationId xmlns:a16="http://schemas.microsoft.com/office/drawing/2014/main" id="{00000000-0008-0000-0200-00004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59" name="Text Box 75">
          <a:extLst>
            <a:ext uri="{FF2B5EF4-FFF2-40B4-BE49-F238E27FC236}">
              <a16:creationId xmlns:a16="http://schemas.microsoft.com/office/drawing/2014/main" id="{00000000-0008-0000-0200-00004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0" name="Text Box 76">
          <a:extLst>
            <a:ext uri="{FF2B5EF4-FFF2-40B4-BE49-F238E27FC236}">
              <a16:creationId xmlns:a16="http://schemas.microsoft.com/office/drawing/2014/main" id="{00000000-0008-0000-0200-00004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1" name="Text Box 77">
          <a:extLst>
            <a:ext uri="{FF2B5EF4-FFF2-40B4-BE49-F238E27FC236}">
              <a16:creationId xmlns:a16="http://schemas.microsoft.com/office/drawing/2014/main" id="{00000000-0008-0000-0200-00004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2" name="Text Box 78">
          <a:extLst>
            <a:ext uri="{FF2B5EF4-FFF2-40B4-BE49-F238E27FC236}">
              <a16:creationId xmlns:a16="http://schemas.microsoft.com/office/drawing/2014/main" id="{00000000-0008-0000-0200-00004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3" name="Text Box 79">
          <a:extLst>
            <a:ext uri="{FF2B5EF4-FFF2-40B4-BE49-F238E27FC236}">
              <a16:creationId xmlns:a16="http://schemas.microsoft.com/office/drawing/2014/main" id="{00000000-0008-0000-0200-00004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64" name="Text Box 80">
          <a:extLst>
            <a:ext uri="{FF2B5EF4-FFF2-40B4-BE49-F238E27FC236}">
              <a16:creationId xmlns:a16="http://schemas.microsoft.com/office/drawing/2014/main" id="{00000000-0008-0000-0200-000050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5" name="Text Box 81">
          <a:extLst>
            <a:ext uri="{FF2B5EF4-FFF2-40B4-BE49-F238E27FC236}">
              <a16:creationId xmlns:a16="http://schemas.microsoft.com/office/drawing/2014/main" id="{00000000-0008-0000-0200-00005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6" name="Text Box 82">
          <a:extLst>
            <a:ext uri="{FF2B5EF4-FFF2-40B4-BE49-F238E27FC236}">
              <a16:creationId xmlns:a16="http://schemas.microsoft.com/office/drawing/2014/main" id="{00000000-0008-0000-0200-00005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7" name="Text Box 83">
          <a:extLst>
            <a:ext uri="{FF2B5EF4-FFF2-40B4-BE49-F238E27FC236}">
              <a16:creationId xmlns:a16="http://schemas.microsoft.com/office/drawing/2014/main" id="{00000000-0008-0000-0200-00005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8" name="Text Box 84">
          <a:extLst>
            <a:ext uri="{FF2B5EF4-FFF2-40B4-BE49-F238E27FC236}">
              <a16:creationId xmlns:a16="http://schemas.microsoft.com/office/drawing/2014/main" id="{00000000-0008-0000-0200-00005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9" name="Text Box 85">
          <a:extLst>
            <a:ext uri="{FF2B5EF4-FFF2-40B4-BE49-F238E27FC236}">
              <a16:creationId xmlns:a16="http://schemas.microsoft.com/office/drawing/2014/main" id="{00000000-0008-0000-0200-00005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0" name="Text Box 86">
          <a:extLst>
            <a:ext uri="{FF2B5EF4-FFF2-40B4-BE49-F238E27FC236}">
              <a16:creationId xmlns:a16="http://schemas.microsoft.com/office/drawing/2014/main" id="{00000000-0008-0000-0200-00005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1" name="Text Box 87">
          <a:extLst>
            <a:ext uri="{FF2B5EF4-FFF2-40B4-BE49-F238E27FC236}">
              <a16:creationId xmlns:a16="http://schemas.microsoft.com/office/drawing/2014/main" id="{00000000-0008-0000-0200-00005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2" name="Text Box 88">
          <a:extLst>
            <a:ext uri="{FF2B5EF4-FFF2-40B4-BE49-F238E27FC236}">
              <a16:creationId xmlns:a16="http://schemas.microsoft.com/office/drawing/2014/main" id="{00000000-0008-0000-0200-00005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73" name="Text Box 89">
          <a:extLst>
            <a:ext uri="{FF2B5EF4-FFF2-40B4-BE49-F238E27FC236}">
              <a16:creationId xmlns:a16="http://schemas.microsoft.com/office/drawing/2014/main" id="{00000000-0008-0000-0200-000059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4" name="Text Box 90">
          <a:extLst>
            <a:ext uri="{FF2B5EF4-FFF2-40B4-BE49-F238E27FC236}">
              <a16:creationId xmlns:a16="http://schemas.microsoft.com/office/drawing/2014/main" id="{00000000-0008-0000-0200-00005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5" name="Text Box 91">
          <a:extLst>
            <a:ext uri="{FF2B5EF4-FFF2-40B4-BE49-F238E27FC236}">
              <a16:creationId xmlns:a16="http://schemas.microsoft.com/office/drawing/2014/main" id="{00000000-0008-0000-0200-00005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6" name="Text Box 92">
          <a:extLst>
            <a:ext uri="{FF2B5EF4-FFF2-40B4-BE49-F238E27FC236}">
              <a16:creationId xmlns:a16="http://schemas.microsoft.com/office/drawing/2014/main" id="{00000000-0008-0000-0200-00005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7" name="Text Box 93">
          <a:extLst>
            <a:ext uri="{FF2B5EF4-FFF2-40B4-BE49-F238E27FC236}">
              <a16:creationId xmlns:a16="http://schemas.microsoft.com/office/drawing/2014/main" id="{00000000-0008-0000-0200-00005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8" name="Text Box 94">
          <a:extLst>
            <a:ext uri="{FF2B5EF4-FFF2-40B4-BE49-F238E27FC236}">
              <a16:creationId xmlns:a16="http://schemas.microsoft.com/office/drawing/2014/main" id="{00000000-0008-0000-0200-00005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9" name="Text Box 95">
          <a:extLst>
            <a:ext uri="{FF2B5EF4-FFF2-40B4-BE49-F238E27FC236}">
              <a16:creationId xmlns:a16="http://schemas.microsoft.com/office/drawing/2014/main" id="{00000000-0008-0000-0200-00005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0" name="Text Box 96">
          <a:extLst>
            <a:ext uri="{FF2B5EF4-FFF2-40B4-BE49-F238E27FC236}">
              <a16:creationId xmlns:a16="http://schemas.microsoft.com/office/drawing/2014/main" id="{00000000-0008-0000-0200-00006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1" name="Text Box 97">
          <a:extLst>
            <a:ext uri="{FF2B5EF4-FFF2-40B4-BE49-F238E27FC236}">
              <a16:creationId xmlns:a16="http://schemas.microsoft.com/office/drawing/2014/main" id="{00000000-0008-0000-0200-00006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2" name="Text Box 98">
          <a:extLst>
            <a:ext uri="{FF2B5EF4-FFF2-40B4-BE49-F238E27FC236}">
              <a16:creationId xmlns:a16="http://schemas.microsoft.com/office/drawing/2014/main" id="{00000000-0008-0000-0200-00006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3" name="Text Box 99">
          <a:extLst>
            <a:ext uri="{FF2B5EF4-FFF2-40B4-BE49-F238E27FC236}">
              <a16:creationId xmlns:a16="http://schemas.microsoft.com/office/drawing/2014/main" id="{00000000-0008-0000-0200-00006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4" name="Text Box 100">
          <a:extLst>
            <a:ext uri="{FF2B5EF4-FFF2-40B4-BE49-F238E27FC236}">
              <a16:creationId xmlns:a16="http://schemas.microsoft.com/office/drawing/2014/main" id="{00000000-0008-0000-0200-00006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5" name="Text Box 101">
          <a:extLst>
            <a:ext uri="{FF2B5EF4-FFF2-40B4-BE49-F238E27FC236}">
              <a16:creationId xmlns:a16="http://schemas.microsoft.com/office/drawing/2014/main" id="{00000000-0008-0000-0200-00006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996" name="Text Box 102">
          <a:extLst>
            <a:ext uri="{FF2B5EF4-FFF2-40B4-BE49-F238E27FC236}">
              <a16:creationId xmlns:a16="http://schemas.microsoft.com/office/drawing/2014/main" id="{00000000-0008-0000-0200-00006442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7" name="Text Box 103">
          <a:extLst>
            <a:ext uri="{FF2B5EF4-FFF2-40B4-BE49-F238E27FC236}">
              <a16:creationId xmlns:a16="http://schemas.microsoft.com/office/drawing/2014/main" id="{00000000-0008-0000-0200-00006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8" name="Text Box 104">
          <a:extLst>
            <a:ext uri="{FF2B5EF4-FFF2-40B4-BE49-F238E27FC236}">
              <a16:creationId xmlns:a16="http://schemas.microsoft.com/office/drawing/2014/main" id="{00000000-0008-0000-0200-00006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89" name="Text Box 105">
          <a:extLst>
            <a:ext uri="{FF2B5EF4-FFF2-40B4-BE49-F238E27FC236}">
              <a16:creationId xmlns:a16="http://schemas.microsoft.com/office/drawing/2014/main" id="{00000000-0008-0000-0200-000069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0" name="Text Box 106">
          <a:extLst>
            <a:ext uri="{FF2B5EF4-FFF2-40B4-BE49-F238E27FC236}">
              <a16:creationId xmlns:a16="http://schemas.microsoft.com/office/drawing/2014/main" id="{00000000-0008-0000-0200-00006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1" name="Text Box 107">
          <a:extLst>
            <a:ext uri="{FF2B5EF4-FFF2-40B4-BE49-F238E27FC236}">
              <a16:creationId xmlns:a16="http://schemas.microsoft.com/office/drawing/2014/main" id="{00000000-0008-0000-0200-00006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2" name="Text Box 108">
          <a:extLst>
            <a:ext uri="{FF2B5EF4-FFF2-40B4-BE49-F238E27FC236}">
              <a16:creationId xmlns:a16="http://schemas.microsoft.com/office/drawing/2014/main" id="{00000000-0008-0000-0200-00006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3" name="Text Box 109">
          <a:extLst>
            <a:ext uri="{FF2B5EF4-FFF2-40B4-BE49-F238E27FC236}">
              <a16:creationId xmlns:a16="http://schemas.microsoft.com/office/drawing/2014/main" id="{00000000-0008-0000-0200-00006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4" name="Text Box 110">
          <a:extLst>
            <a:ext uri="{FF2B5EF4-FFF2-40B4-BE49-F238E27FC236}">
              <a16:creationId xmlns:a16="http://schemas.microsoft.com/office/drawing/2014/main" id="{00000000-0008-0000-0200-00006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5" name="Text Box 111">
          <a:extLst>
            <a:ext uri="{FF2B5EF4-FFF2-40B4-BE49-F238E27FC236}">
              <a16:creationId xmlns:a16="http://schemas.microsoft.com/office/drawing/2014/main" id="{00000000-0008-0000-0200-00006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6" name="Text Box 112">
          <a:extLst>
            <a:ext uri="{FF2B5EF4-FFF2-40B4-BE49-F238E27FC236}">
              <a16:creationId xmlns:a16="http://schemas.microsoft.com/office/drawing/2014/main" id="{00000000-0008-0000-0200-00007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7" name="Text Box 113">
          <a:extLst>
            <a:ext uri="{FF2B5EF4-FFF2-40B4-BE49-F238E27FC236}">
              <a16:creationId xmlns:a16="http://schemas.microsoft.com/office/drawing/2014/main" id="{00000000-0008-0000-0200-00007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8" name="Text Box 114">
          <a:extLst>
            <a:ext uri="{FF2B5EF4-FFF2-40B4-BE49-F238E27FC236}">
              <a16:creationId xmlns:a16="http://schemas.microsoft.com/office/drawing/2014/main" id="{00000000-0008-0000-0200-00007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9" name="Text Box 115">
          <a:extLst>
            <a:ext uri="{FF2B5EF4-FFF2-40B4-BE49-F238E27FC236}">
              <a16:creationId xmlns:a16="http://schemas.microsoft.com/office/drawing/2014/main" id="{00000000-0008-0000-0200-00007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0" name="Text Box 116">
          <a:extLst>
            <a:ext uri="{FF2B5EF4-FFF2-40B4-BE49-F238E27FC236}">
              <a16:creationId xmlns:a16="http://schemas.microsoft.com/office/drawing/2014/main" id="{00000000-0008-0000-0200-00007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501" name="Text Box 117">
          <a:extLst>
            <a:ext uri="{FF2B5EF4-FFF2-40B4-BE49-F238E27FC236}">
              <a16:creationId xmlns:a16="http://schemas.microsoft.com/office/drawing/2014/main" id="{00000000-0008-0000-0200-000075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2" name="Text Box 118">
          <a:extLst>
            <a:ext uri="{FF2B5EF4-FFF2-40B4-BE49-F238E27FC236}">
              <a16:creationId xmlns:a16="http://schemas.microsoft.com/office/drawing/2014/main" id="{00000000-0008-0000-0200-00007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3" name="Text Box 119">
          <a:extLst>
            <a:ext uri="{FF2B5EF4-FFF2-40B4-BE49-F238E27FC236}">
              <a16:creationId xmlns:a16="http://schemas.microsoft.com/office/drawing/2014/main" id="{00000000-0008-0000-0200-00007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4" name="Text Box 120">
          <a:extLst>
            <a:ext uri="{FF2B5EF4-FFF2-40B4-BE49-F238E27FC236}">
              <a16:creationId xmlns:a16="http://schemas.microsoft.com/office/drawing/2014/main" id="{00000000-0008-0000-0200-00007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5" name="Text Box 121">
          <a:extLst>
            <a:ext uri="{FF2B5EF4-FFF2-40B4-BE49-F238E27FC236}">
              <a16:creationId xmlns:a16="http://schemas.microsoft.com/office/drawing/2014/main" id="{00000000-0008-0000-0200-00007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6" name="Text Box 122">
          <a:extLst>
            <a:ext uri="{FF2B5EF4-FFF2-40B4-BE49-F238E27FC236}">
              <a16:creationId xmlns:a16="http://schemas.microsoft.com/office/drawing/2014/main" id="{00000000-0008-0000-0200-00007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7" name="Text Box 123">
          <a:extLst>
            <a:ext uri="{FF2B5EF4-FFF2-40B4-BE49-F238E27FC236}">
              <a16:creationId xmlns:a16="http://schemas.microsoft.com/office/drawing/2014/main" id="{00000000-0008-0000-0200-00007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8" name="Text Box 124">
          <a:extLst>
            <a:ext uri="{FF2B5EF4-FFF2-40B4-BE49-F238E27FC236}">
              <a16:creationId xmlns:a16="http://schemas.microsoft.com/office/drawing/2014/main" id="{00000000-0008-0000-0200-00007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9" name="Text Box 125">
          <a:extLst>
            <a:ext uri="{FF2B5EF4-FFF2-40B4-BE49-F238E27FC236}">
              <a16:creationId xmlns:a16="http://schemas.microsoft.com/office/drawing/2014/main" id="{00000000-0008-0000-0200-00007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510" name="Text Box 126">
          <a:extLst>
            <a:ext uri="{FF2B5EF4-FFF2-40B4-BE49-F238E27FC236}">
              <a16:creationId xmlns:a16="http://schemas.microsoft.com/office/drawing/2014/main" id="{00000000-0008-0000-0200-00007E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1" name="Text Box 127">
          <a:extLst>
            <a:ext uri="{FF2B5EF4-FFF2-40B4-BE49-F238E27FC236}">
              <a16:creationId xmlns:a16="http://schemas.microsoft.com/office/drawing/2014/main" id="{00000000-0008-0000-0200-00007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2" name="Text Box 128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3" name="Text Box 129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4" name="Text Box 130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5" name="Text Box 131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6" name="Text Box 132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7" name="Text Box 133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8" name="Text Box 134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9" name="Text Box 135">
          <a:extLst>
            <a:ext uri="{FF2B5EF4-FFF2-40B4-BE49-F238E27FC236}">
              <a16:creationId xmlns:a16="http://schemas.microsoft.com/office/drawing/2014/main" id="{00000000-0008-0000-0200-00008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0" name="Text Box 136">
          <a:extLst>
            <a:ext uri="{FF2B5EF4-FFF2-40B4-BE49-F238E27FC236}">
              <a16:creationId xmlns:a16="http://schemas.microsoft.com/office/drawing/2014/main" id="{00000000-0008-0000-0200-00008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1" name="Text Box 137">
          <a:extLst>
            <a:ext uri="{FF2B5EF4-FFF2-40B4-BE49-F238E27FC236}">
              <a16:creationId xmlns:a16="http://schemas.microsoft.com/office/drawing/2014/main" id="{00000000-0008-0000-0200-00008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2" name="Text Box 138">
          <a:extLst>
            <a:ext uri="{FF2B5EF4-FFF2-40B4-BE49-F238E27FC236}">
              <a16:creationId xmlns:a16="http://schemas.microsoft.com/office/drawing/2014/main" id="{00000000-0008-0000-0200-00008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7033" name="Text Box 139">
          <a:extLst>
            <a:ext uri="{FF2B5EF4-FFF2-40B4-BE49-F238E27FC236}">
              <a16:creationId xmlns:a16="http://schemas.microsoft.com/office/drawing/2014/main" id="{00000000-0008-0000-0200-00008942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4" name="Text Box 140">
          <a:extLst>
            <a:ext uri="{FF2B5EF4-FFF2-40B4-BE49-F238E27FC236}">
              <a16:creationId xmlns:a16="http://schemas.microsoft.com/office/drawing/2014/main" id="{00000000-0008-0000-0200-00008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5" name="Text Box 141">
          <a:extLst>
            <a:ext uri="{FF2B5EF4-FFF2-40B4-BE49-F238E27FC236}">
              <a16:creationId xmlns:a16="http://schemas.microsoft.com/office/drawing/2014/main" id="{00000000-0008-0000-0200-00008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526" name="Text Box 142">
          <a:extLst>
            <a:ext uri="{FF2B5EF4-FFF2-40B4-BE49-F238E27FC236}">
              <a16:creationId xmlns:a16="http://schemas.microsoft.com/office/drawing/2014/main" id="{00000000-0008-0000-0200-00008E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7" name="Text Box 143">
          <a:extLst>
            <a:ext uri="{FF2B5EF4-FFF2-40B4-BE49-F238E27FC236}">
              <a16:creationId xmlns:a16="http://schemas.microsoft.com/office/drawing/2014/main" id="{00000000-0008-0000-0200-00008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8" name="Text Box 144">
          <a:extLst>
            <a:ext uri="{FF2B5EF4-FFF2-40B4-BE49-F238E27FC236}">
              <a16:creationId xmlns:a16="http://schemas.microsoft.com/office/drawing/2014/main" id="{00000000-0008-0000-0200-00009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9" name="Text Box 145">
          <a:extLst>
            <a:ext uri="{FF2B5EF4-FFF2-40B4-BE49-F238E27FC236}">
              <a16:creationId xmlns:a16="http://schemas.microsoft.com/office/drawing/2014/main" id="{00000000-0008-0000-0200-00009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0" name="Text Box 146">
          <a:extLst>
            <a:ext uri="{FF2B5EF4-FFF2-40B4-BE49-F238E27FC236}">
              <a16:creationId xmlns:a16="http://schemas.microsoft.com/office/drawing/2014/main" id="{00000000-0008-0000-0200-00009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1" name="Text Box 147">
          <a:extLst>
            <a:ext uri="{FF2B5EF4-FFF2-40B4-BE49-F238E27FC236}">
              <a16:creationId xmlns:a16="http://schemas.microsoft.com/office/drawing/2014/main" id="{00000000-0008-0000-0200-00009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2" name="Text Box 148">
          <a:extLst>
            <a:ext uri="{FF2B5EF4-FFF2-40B4-BE49-F238E27FC236}">
              <a16:creationId xmlns:a16="http://schemas.microsoft.com/office/drawing/2014/main" id="{00000000-0008-0000-0200-00009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3" name="Text Box 149">
          <a:extLst>
            <a:ext uri="{FF2B5EF4-FFF2-40B4-BE49-F238E27FC236}">
              <a16:creationId xmlns:a16="http://schemas.microsoft.com/office/drawing/2014/main" id="{00000000-0008-0000-0200-00009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4" name="Text Box 150">
          <a:extLst>
            <a:ext uri="{FF2B5EF4-FFF2-40B4-BE49-F238E27FC236}">
              <a16:creationId xmlns:a16="http://schemas.microsoft.com/office/drawing/2014/main" id="{00000000-0008-0000-0200-00009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5" name="Text Box 151">
          <a:extLst>
            <a:ext uri="{FF2B5EF4-FFF2-40B4-BE49-F238E27FC236}">
              <a16:creationId xmlns:a16="http://schemas.microsoft.com/office/drawing/2014/main" id="{00000000-0008-0000-0200-00009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6" name="Text Box 152">
          <a:extLst>
            <a:ext uri="{FF2B5EF4-FFF2-40B4-BE49-F238E27FC236}">
              <a16:creationId xmlns:a16="http://schemas.microsoft.com/office/drawing/2014/main" id="{00000000-0008-0000-0200-00009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7" name="Text Box 153">
          <a:extLst>
            <a:ext uri="{FF2B5EF4-FFF2-40B4-BE49-F238E27FC236}">
              <a16:creationId xmlns:a16="http://schemas.microsoft.com/office/drawing/2014/main" id="{00000000-0008-0000-0200-00009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16538" name="Text Box 154">
          <a:extLst>
            <a:ext uri="{FF2B5EF4-FFF2-40B4-BE49-F238E27FC236}">
              <a16:creationId xmlns:a16="http://schemas.microsoft.com/office/drawing/2014/main" id="{00000000-0008-0000-0200-00009A40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16539" name="Text Box 155">
          <a:extLst>
            <a:ext uri="{FF2B5EF4-FFF2-40B4-BE49-F238E27FC236}">
              <a16:creationId xmlns:a16="http://schemas.microsoft.com/office/drawing/2014/main" id="{00000000-0008-0000-0200-00009B400000}"/>
            </a:ext>
          </a:extLst>
        </xdr:cNvPr>
        <xdr:cNvSpPr txBox="1">
          <a:spLocks noChangeArrowheads="1"/>
        </xdr:cNvSpPr>
      </xdr:nvSpPr>
      <xdr:spPr bwMode="auto">
        <a:xfrm>
          <a:off x="18792825" y="64484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6540" name="Text Box 156">
          <a:extLst>
            <a:ext uri="{FF2B5EF4-FFF2-40B4-BE49-F238E27FC236}">
              <a16:creationId xmlns:a16="http://schemas.microsoft.com/office/drawing/2014/main" id="{00000000-0008-0000-0200-00009C400000}"/>
            </a:ext>
          </a:extLst>
        </xdr:cNvPr>
        <xdr:cNvSpPr txBox="1">
          <a:spLocks noChangeArrowheads="1"/>
        </xdr:cNvSpPr>
      </xdr:nvSpPr>
      <xdr:spPr bwMode="auto">
        <a:xfrm>
          <a:off x="18792825" y="51911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16541" name="Text Box 157">
          <a:extLst>
            <a:ext uri="{FF2B5EF4-FFF2-40B4-BE49-F238E27FC236}">
              <a16:creationId xmlns:a16="http://schemas.microsoft.com/office/drawing/2014/main" id="{00000000-0008-0000-0200-00009D400000}"/>
            </a:ext>
          </a:extLst>
        </xdr:cNvPr>
        <xdr:cNvSpPr txBox="1">
          <a:spLocks noChangeArrowheads="1"/>
        </xdr:cNvSpPr>
      </xdr:nvSpPr>
      <xdr:spPr bwMode="auto">
        <a:xfrm>
          <a:off x="18792825" y="58197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2" name="Text Box 158">
          <a:extLst>
            <a:ext uri="{FF2B5EF4-FFF2-40B4-BE49-F238E27FC236}">
              <a16:creationId xmlns:a16="http://schemas.microsoft.com/office/drawing/2014/main" id="{00000000-0008-0000-0200-00009E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3" name="Text Box 159">
          <a:extLst>
            <a:ext uri="{FF2B5EF4-FFF2-40B4-BE49-F238E27FC236}">
              <a16:creationId xmlns:a16="http://schemas.microsoft.com/office/drawing/2014/main" id="{00000000-0008-0000-0200-00009F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4" name="Text Box 160">
          <a:extLst>
            <a:ext uri="{FF2B5EF4-FFF2-40B4-BE49-F238E27FC236}">
              <a16:creationId xmlns:a16="http://schemas.microsoft.com/office/drawing/2014/main" id="{00000000-0008-0000-0200-0000A0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5" name="Text Box 161">
          <a:extLst>
            <a:ext uri="{FF2B5EF4-FFF2-40B4-BE49-F238E27FC236}">
              <a16:creationId xmlns:a16="http://schemas.microsoft.com/office/drawing/2014/main" id="{00000000-0008-0000-0200-0000A1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16546" name="Text Box 162">
          <a:extLst>
            <a:ext uri="{FF2B5EF4-FFF2-40B4-BE49-F238E27FC236}">
              <a16:creationId xmlns:a16="http://schemas.microsoft.com/office/drawing/2014/main" id="{00000000-0008-0000-0200-0000A2400000}"/>
            </a:ext>
          </a:extLst>
        </xdr:cNvPr>
        <xdr:cNvSpPr txBox="1">
          <a:spLocks noChangeArrowheads="1"/>
        </xdr:cNvSpPr>
      </xdr:nvSpPr>
      <xdr:spPr bwMode="auto">
        <a:xfrm>
          <a:off x="18792825" y="86868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16547" name="Text Box 163">
          <a:extLst>
            <a:ext uri="{FF2B5EF4-FFF2-40B4-BE49-F238E27FC236}">
              <a16:creationId xmlns:a16="http://schemas.microsoft.com/office/drawing/2014/main" id="{00000000-0008-0000-0200-0000A340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16548" name="Text Box 164">
          <a:extLst>
            <a:ext uri="{FF2B5EF4-FFF2-40B4-BE49-F238E27FC236}">
              <a16:creationId xmlns:a16="http://schemas.microsoft.com/office/drawing/2014/main" id="{00000000-0008-0000-0200-0000A4400000}"/>
            </a:ext>
          </a:extLst>
        </xdr:cNvPr>
        <xdr:cNvSpPr txBox="1">
          <a:spLocks noChangeArrowheads="1"/>
        </xdr:cNvSpPr>
      </xdr:nvSpPr>
      <xdr:spPr bwMode="auto">
        <a:xfrm>
          <a:off x="18792825" y="105727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16549" name="Text Box 165">
          <a:extLst>
            <a:ext uri="{FF2B5EF4-FFF2-40B4-BE49-F238E27FC236}">
              <a16:creationId xmlns:a16="http://schemas.microsoft.com/office/drawing/2014/main" id="{00000000-0008-0000-0200-0000A5400000}"/>
            </a:ext>
          </a:extLst>
        </xdr:cNvPr>
        <xdr:cNvSpPr txBox="1">
          <a:spLocks noChangeArrowheads="1"/>
        </xdr:cNvSpPr>
      </xdr:nvSpPr>
      <xdr:spPr bwMode="auto">
        <a:xfrm>
          <a:off x="18792825" y="93154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0</xdr:rowOff>
    </xdr:to>
    <xdr:sp macro="" textlink="">
      <xdr:nvSpPr>
        <xdr:cNvPr id="16550" name="Text Box 166">
          <a:extLst>
            <a:ext uri="{FF2B5EF4-FFF2-40B4-BE49-F238E27FC236}">
              <a16:creationId xmlns:a16="http://schemas.microsoft.com/office/drawing/2014/main" id="{00000000-0008-0000-0200-0000A6400000}"/>
            </a:ext>
          </a:extLst>
        </xdr:cNvPr>
        <xdr:cNvSpPr txBox="1">
          <a:spLocks noChangeArrowheads="1"/>
        </xdr:cNvSpPr>
      </xdr:nvSpPr>
      <xdr:spPr bwMode="auto">
        <a:xfrm>
          <a:off x="187928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16551" name="Text Box 167">
          <a:extLst>
            <a:ext uri="{FF2B5EF4-FFF2-40B4-BE49-F238E27FC236}">
              <a16:creationId xmlns:a16="http://schemas.microsoft.com/office/drawing/2014/main" id="{00000000-0008-0000-0200-0000A740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16552" name="Text Box 168">
          <a:extLst>
            <a:ext uri="{FF2B5EF4-FFF2-40B4-BE49-F238E27FC236}">
              <a16:creationId xmlns:a16="http://schemas.microsoft.com/office/drawing/2014/main" id="{00000000-0008-0000-0200-0000A8400000}"/>
            </a:ext>
          </a:extLst>
        </xdr:cNvPr>
        <xdr:cNvSpPr txBox="1">
          <a:spLocks noChangeArrowheads="1"/>
        </xdr:cNvSpPr>
      </xdr:nvSpPr>
      <xdr:spPr bwMode="auto">
        <a:xfrm>
          <a:off x="18792825" y="130873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16553" name="Text Box 169">
          <a:extLst>
            <a:ext uri="{FF2B5EF4-FFF2-40B4-BE49-F238E27FC236}">
              <a16:creationId xmlns:a16="http://schemas.microsoft.com/office/drawing/2014/main" id="{00000000-0008-0000-0200-0000A9400000}"/>
            </a:ext>
          </a:extLst>
        </xdr:cNvPr>
        <xdr:cNvSpPr txBox="1">
          <a:spLocks noChangeArrowheads="1"/>
        </xdr:cNvSpPr>
      </xdr:nvSpPr>
      <xdr:spPr bwMode="auto">
        <a:xfrm>
          <a:off x="18792825" y="11830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16554" name="Text Box 170">
          <a:extLst>
            <a:ext uri="{FF2B5EF4-FFF2-40B4-BE49-F238E27FC236}">
              <a16:creationId xmlns:a16="http://schemas.microsoft.com/office/drawing/2014/main" id="{00000000-0008-0000-0200-0000AA400000}"/>
            </a:ext>
          </a:extLst>
        </xdr:cNvPr>
        <xdr:cNvSpPr txBox="1">
          <a:spLocks noChangeArrowheads="1"/>
        </xdr:cNvSpPr>
      </xdr:nvSpPr>
      <xdr:spPr bwMode="auto">
        <a:xfrm>
          <a:off x="18792825" y="12458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74" name="Text Box 3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6" name="Text Box 4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7" name="Text Box 4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8" name="Text Box 4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0" name="Text Box 4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1" name="Text Box 6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2" name="Text Box 6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4" name="Text Box 6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5" name="Text Box 6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6" name="Text Box 66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7" name="Text Box 67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8" name="Text Box 68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9" name="Text Box 69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90" name="Text Box 7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91" name="Text Box 7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92" name="Text Box 7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3" name="Text Box 8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4" name="Text Box 89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5" name="Text Box 10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6" name="Text Box 117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7" name="Text Box 12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8" name="Text Box 14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3" name="Text Box 2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4" name="Text Box 22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5" name="Text Box 23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6" name="Text Box 24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7" name="Text Box 25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8" name="Text Box 26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9" name="Text Box 27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0" name="Text Box 28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1" name="Text Box 29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2" name="Text Box 30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625" name="Text Box 3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4" name="Text Box 32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5" name="Text Box 33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226" name="Text Box 34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7" name="Text Box 35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8" name="Text Box 36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9" name="Text Box 37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0" name="Text Box 38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7" name="Text Box 45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8" name="Text Box 46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9" name="Text Box 47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0" name="Text Box 48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1" name="Text Box 49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2" name="Text Box 50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3" name="Text Box 5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4" name="Text Box 52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5" name="Text Box 53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6" name="Text Box 54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7" name="Text Box 55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8" name="Text Box 56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9" name="Text Box 57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50" name="Text Box 58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51" name="Text Box 59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52" name="Text Box 60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8" name="Text Box 286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9" name="Text Box 287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80" name="Text Box 288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400-00000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0" name="Text Box 2">
          <a:extLst>
            <a:ext uri="{FF2B5EF4-FFF2-40B4-BE49-F238E27FC236}">
              <a16:creationId xmlns:a16="http://schemas.microsoft.com/office/drawing/2014/main" id="{00000000-0008-0000-0400-000002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1" name="Text Box 3">
          <a:extLst>
            <a:ext uri="{FF2B5EF4-FFF2-40B4-BE49-F238E27FC236}">
              <a16:creationId xmlns:a16="http://schemas.microsoft.com/office/drawing/2014/main" id="{00000000-0008-0000-0400-00000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2" name="Text Box 4">
          <a:extLst>
            <a:ext uri="{FF2B5EF4-FFF2-40B4-BE49-F238E27FC236}">
              <a16:creationId xmlns:a16="http://schemas.microsoft.com/office/drawing/2014/main" id="{00000000-0008-0000-0400-00000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3" name="Text Box 5">
          <a:extLst>
            <a:ext uri="{FF2B5EF4-FFF2-40B4-BE49-F238E27FC236}">
              <a16:creationId xmlns:a16="http://schemas.microsoft.com/office/drawing/2014/main" id="{00000000-0008-0000-0400-00000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4" name="Text Box 6">
          <a:extLst>
            <a:ext uri="{FF2B5EF4-FFF2-40B4-BE49-F238E27FC236}">
              <a16:creationId xmlns:a16="http://schemas.microsoft.com/office/drawing/2014/main" id="{00000000-0008-0000-0400-00000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5" name="Text Box 7">
          <a:extLst>
            <a:ext uri="{FF2B5EF4-FFF2-40B4-BE49-F238E27FC236}">
              <a16:creationId xmlns:a16="http://schemas.microsoft.com/office/drawing/2014/main" id="{00000000-0008-0000-0400-000007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6" name="Text Box 8">
          <a:extLst>
            <a:ext uri="{FF2B5EF4-FFF2-40B4-BE49-F238E27FC236}">
              <a16:creationId xmlns:a16="http://schemas.microsoft.com/office/drawing/2014/main" id="{00000000-0008-0000-0400-000008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417" name="Text Box 9">
          <a:extLst>
            <a:ext uri="{FF2B5EF4-FFF2-40B4-BE49-F238E27FC236}">
              <a16:creationId xmlns:a16="http://schemas.microsoft.com/office/drawing/2014/main" id="{00000000-0008-0000-0400-00000944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8" name="Text Box 10">
          <a:extLst>
            <a:ext uri="{FF2B5EF4-FFF2-40B4-BE49-F238E27FC236}">
              <a16:creationId xmlns:a16="http://schemas.microsoft.com/office/drawing/2014/main" id="{00000000-0008-0000-0400-00000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9" name="Text Box 11">
          <a:extLst>
            <a:ext uri="{FF2B5EF4-FFF2-40B4-BE49-F238E27FC236}">
              <a16:creationId xmlns:a16="http://schemas.microsoft.com/office/drawing/2014/main" id="{00000000-0008-0000-0400-00000B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0" name="Text Box 12">
          <a:extLst>
            <a:ext uri="{FF2B5EF4-FFF2-40B4-BE49-F238E27FC236}">
              <a16:creationId xmlns:a16="http://schemas.microsoft.com/office/drawing/2014/main" id="{00000000-0008-0000-0400-00000C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1" name="Text Box 13">
          <a:extLst>
            <a:ext uri="{FF2B5EF4-FFF2-40B4-BE49-F238E27FC236}">
              <a16:creationId xmlns:a16="http://schemas.microsoft.com/office/drawing/2014/main" id="{00000000-0008-0000-0400-00000D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2" name="Text Box 14">
          <a:extLst>
            <a:ext uri="{FF2B5EF4-FFF2-40B4-BE49-F238E27FC236}">
              <a16:creationId xmlns:a16="http://schemas.microsoft.com/office/drawing/2014/main" id="{00000000-0008-0000-0400-00000E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3" name="Text Box 15">
          <a:extLst>
            <a:ext uri="{FF2B5EF4-FFF2-40B4-BE49-F238E27FC236}">
              <a16:creationId xmlns:a16="http://schemas.microsoft.com/office/drawing/2014/main" id="{00000000-0008-0000-0400-00000F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4" name="Text Box 16">
          <a:extLst>
            <a:ext uri="{FF2B5EF4-FFF2-40B4-BE49-F238E27FC236}">
              <a16:creationId xmlns:a16="http://schemas.microsoft.com/office/drawing/2014/main" id="{00000000-0008-0000-0400-000010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5" name="Text Box 17">
          <a:extLst>
            <a:ext uri="{FF2B5EF4-FFF2-40B4-BE49-F238E27FC236}">
              <a16:creationId xmlns:a16="http://schemas.microsoft.com/office/drawing/2014/main" id="{00000000-0008-0000-0400-00001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426" name="Text Box 18">
          <a:extLst>
            <a:ext uri="{FF2B5EF4-FFF2-40B4-BE49-F238E27FC236}">
              <a16:creationId xmlns:a16="http://schemas.microsoft.com/office/drawing/2014/main" id="{00000000-0008-0000-0400-00001244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7" name="Text Box 19">
          <a:extLst>
            <a:ext uri="{FF2B5EF4-FFF2-40B4-BE49-F238E27FC236}">
              <a16:creationId xmlns:a16="http://schemas.microsoft.com/office/drawing/2014/main" id="{00000000-0008-0000-0400-00001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8" name="Text Box 20">
          <a:extLst>
            <a:ext uri="{FF2B5EF4-FFF2-40B4-BE49-F238E27FC236}">
              <a16:creationId xmlns:a16="http://schemas.microsoft.com/office/drawing/2014/main" id="{00000000-0008-0000-0400-00001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9" name="Text Box 21">
          <a:extLst>
            <a:ext uri="{FF2B5EF4-FFF2-40B4-BE49-F238E27FC236}">
              <a16:creationId xmlns:a16="http://schemas.microsoft.com/office/drawing/2014/main" id="{00000000-0008-0000-0400-00001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0" name="Text Box 22">
          <a:extLst>
            <a:ext uri="{FF2B5EF4-FFF2-40B4-BE49-F238E27FC236}">
              <a16:creationId xmlns:a16="http://schemas.microsoft.com/office/drawing/2014/main" id="{00000000-0008-0000-0400-00001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1" name="Text Box 23">
          <a:extLst>
            <a:ext uri="{FF2B5EF4-FFF2-40B4-BE49-F238E27FC236}">
              <a16:creationId xmlns:a16="http://schemas.microsoft.com/office/drawing/2014/main" id="{00000000-0008-0000-0400-000017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2" name="Text Box 24">
          <a:extLst>
            <a:ext uri="{FF2B5EF4-FFF2-40B4-BE49-F238E27FC236}">
              <a16:creationId xmlns:a16="http://schemas.microsoft.com/office/drawing/2014/main" id="{00000000-0008-0000-0400-000018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3" name="Text Box 25">
          <a:extLst>
            <a:ext uri="{FF2B5EF4-FFF2-40B4-BE49-F238E27FC236}">
              <a16:creationId xmlns:a16="http://schemas.microsoft.com/office/drawing/2014/main" id="{00000000-0008-0000-0400-000019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4" name="Text Box 26">
          <a:extLst>
            <a:ext uri="{FF2B5EF4-FFF2-40B4-BE49-F238E27FC236}">
              <a16:creationId xmlns:a16="http://schemas.microsoft.com/office/drawing/2014/main" id="{00000000-0008-0000-0400-00001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5" name="Text Box 27">
          <a:extLst>
            <a:ext uri="{FF2B5EF4-FFF2-40B4-BE49-F238E27FC236}">
              <a16:creationId xmlns:a16="http://schemas.microsoft.com/office/drawing/2014/main" id="{00000000-0008-0000-0400-00001B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6" name="Text Box 28">
          <a:extLst>
            <a:ext uri="{FF2B5EF4-FFF2-40B4-BE49-F238E27FC236}">
              <a16:creationId xmlns:a16="http://schemas.microsoft.com/office/drawing/2014/main" id="{00000000-0008-0000-0400-00001C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7" name="Text Box 29">
          <a:extLst>
            <a:ext uri="{FF2B5EF4-FFF2-40B4-BE49-F238E27FC236}">
              <a16:creationId xmlns:a16="http://schemas.microsoft.com/office/drawing/2014/main" id="{00000000-0008-0000-0400-00001D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8" name="Text Box 30">
          <a:extLst>
            <a:ext uri="{FF2B5EF4-FFF2-40B4-BE49-F238E27FC236}">
              <a16:creationId xmlns:a16="http://schemas.microsoft.com/office/drawing/2014/main" id="{00000000-0008-0000-0400-00001E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610" name="Text Box 31">
          <a:extLst>
            <a:ext uri="{FF2B5EF4-FFF2-40B4-BE49-F238E27FC236}">
              <a16:creationId xmlns:a16="http://schemas.microsoft.com/office/drawing/2014/main" id="{00000000-0008-0000-0400-0000C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0" name="Text Box 32">
          <a:extLst>
            <a:ext uri="{FF2B5EF4-FFF2-40B4-BE49-F238E27FC236}">
              <a16:creationId xmlns:a16="http://schemas.microsoft.com/office/drawing/2014/main" id="{00000000-0008-0000-0400-000020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1" name="Text Box 33">
          <a:extLst>
            <a:ext uri="{FF2B5EF4-FFF2-40B4-BE49-F238E27FC236}">
              <a16:creationId xmlns:a16="http://schemas.microsoft.com/office/drawing/2014/main" id="{00000000-0008-0000-0400-00002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442" name="Text Box 34">
          <a:extLst>
            <a:ext uri="{FF2B5EF4-FFF2-40B4-BE49-F238E27FC236}">
              <a16:creationId xmlns:a16="http://schemas.microsoft.com/office/drawing/2014/main" id="{00000000-0008-0000-0400-00002244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3" name="Text Box 35">
          <a:extLst>
            <a:ext uri="{FF2B5EF4-FFF2-40B4-BE49-F238E27FC236}">
              <a16:creationId xmlns:a16="http://schemas.microsoft.com/office/drawing/2014/main" id="{00000000-0008-0000-0400-00002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4" name="Text Box 36">
          <a:extLst>
            <a:ext uri="{FF2B5EF4-FFF2-40B4-BE49-F238E27FC236}">
              <a16:creationId xmlns:a16="http://schemas.microsoft.com/office/drawing/2014/main" id="{00000000-0008-0000-0400-00002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5" name="Text Box 37">
          <a:extLst>
            <a:ext uri="{FF2B5EF4-FFF2-40B4-BE49-F238E27FC236}">
              <a16:creationId xmlns:a16="http://schemas.microsoft.com/office/drawing/2014/main" id="{00000000-0008-0000-0400-00002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6" name="Text Box 38">
          <a:extLst>
            <a:ext uri="{FF2B5EF4-FFF2-40B4-BE49-F238E27FC236}">
              <a16:creationId xmlns:a16="http://schemas.microsoft.com/office/drawing/2014/main" id="{00000000-0008-0000-0400-00002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7" name="Text Box 39">
          <a:extLst>
            <a:ext uri="{FF2B5EF4-FFF2-40B4-BE49-F238E27FC236}">
              <a16:creationId xmlns:a16="http://schemas.microsoft.com/office/drawing/2014/main" id="{00000000-0008-0000-0400-000027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8" name="Text Box 40">
          <a:extLst>
            <a:ext uri="{FF2B5EF4-FFF2-40B4-BE49-F238E27FC236}">
              <a16:creationId xmlns:a16="http://schemas.microsoft.com/office/drawing/2014/main" id="{00000000-0008-0000-0400-000028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9" name="Text Box 41">
          <a:extLst>
            <a:ext uri="{FF2B5EF4-FFF2-40B4-BE49-F238E27FC236}">
              <a16:creationId xmlns:a16="http://schemas.microsoft.com/office/drawing/2014/main" id="{00000000-0008-0000-0400-000029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0" name="Text Box 42">
          <a:extLst>
            <a:ext uri="{FF2B5EF4-FFF2-40B4-BE49-F238E27FC236}">
              <a16:creationId xmlns:a16="http://schemas.microsoft.com/office/drawing/2014/main" id="{00000000-0008-0000-0400-00002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1" name="Text Box 43">
          <a:extLst>
            <a:ext uri="{FF2B5EF4-FFF2-40B4-BE49-F238E27FC236}">
              <a16:creationId xmlns:a16="http://schemas.microsoft.com/office/drawing/2014/main" id="{00000000-0008-0000-0400-00002B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2" name="Text Box 44">
          <a:extLst>
            <a:ext uri="{FF2B5EF4-FFF2-40B4-BE49-F238E27FC236}">
              <a16:creationId xmlns:a16="http://schemas.microsoft.com/office/drawing/2014/main" id="{00000000-0008-0000-0400-00002C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3" name="Text Box 45">
          <a:extLst>
            <a:ext uri="{FF2B5EF4-FFF2-40B4-BE49-F238E27FC236}">
              <a16:creationId xmlns:a16="http://schemas.microsoft.com/office/drawing/2014/main" id="{00000000-0008-0000-0400-00002D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4" name="Text Box 46">
          <a:extLst>
            <a:ext uri="{FF2B5EF4-FFF2-40B4-BE49-F238E27FC236}">
              <a16:creationId xmlns:a16="http://schemas.microsoft.com/office/drawing/2014/main" id="{00000000-0008-0000-0400-00002E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5" name="Text Box 47">
          <a:extLst>
            <a:ext uri="{FF2B5EF4-FFF2-40B4-BE49-F238E27FC236}">
              <a16:creationId xmlns:a16="http://schemas.microsoft.com/office/drawing/2014/main" id="{00000000-0008-0000-0400-00002F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6" name="Text Box 48">
          <a:extLst>
            <a:ext uri="{FF2B5EF4-FFF2-40B4-BE49-F238E27FC236}">
              <a16:creationId xmlns:a16="http://schemas.microsoft.com/office/drawing/2014/main" id="{00000000-0008-0000-0400-000030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7" name="Text Box 49">
          <a:extLst>
            <a:ext uri="{FF2B5EF4-FFF2-40B4-BE49-F238E27FC236}">
              <a16:creationId xmlns:a16="http://schemas.microsoft.com/office/drawing/2014/main" id="{00000000-0008-0000-0400-00003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8" name="Text Box 50">
          <a:extLst>
            <a:ext uri="{FF2B5EF4-FFF2-40B4-BE49-F238E27FC236}">
              <a16:creationId xmlns:a16="http://schemas.microsoft.com/office/drawing/2014/main" id="{00000000-0008-0000-0400-000032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9" name="Text Box 51">
          <a:extLst>
            <a:ext uri="{FF2B5EF4-FFF2-40B4-BE49-F238E27FC236}">
              <a16:creationId xmlns:a16="http://schemas.microsoft.com/office/drawing/2014/main" id="{00000000-0008-0000-0400-00003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60" name="Text Box 52">
          <a:extLst>
            <a:ext uri="{FF2B5EF4-FFF2-40B4-BE49-F238E27FC236}">
              <a16:creationId xmlns:a16="http://schemas.microsoft.com/office/drawing/2014/main" id="{00000000-0008-0000-0400-00003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61" name="Text Box 53">
          <a:extLst>
            <a:ext uri="{FF2B5EF4-FFF2-40B4-BE49-F238E27FC236}">
              <a16:creationId xmlns:a16="http://schemas.microsoft.com/office/drawing/2014/main" id="{00000000-0008-0000-0400-00003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62" name="Text Box 54">
          <a:extLst>
            <a:ext uri="{FF2B5EF4-FFF2-40B4-BE49-F238E27FC236}">
              <a16:creationId xmlns:a16="http://schemas.microsoft.com/office/drawing/2014/main" id="{00000000-0008-0000-0400-00003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3" name="Text Box 55">
          <a:extLst>
            <a:ext uri="{FF2B5EF4-FFF2-40B4-BE49-F238E27FC236}">
              <a16:creationId xmlns:a16="http://schemas.microsoft.com/office/drawing/2014/main" id="{00000000-0008-0000-0400-00003744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4" name="Text Box 56">
          <a:extLst>
            <a:ext uri="{FF2B5EF4-FFF2-40B4-BE49-F238E27FC236}">
              <a16:creationId xmlns:a16="http://schemas.microsoft.com/office/drawing/2014/main" id="{00000000-0008-0000-0400-00003844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5" name="Text Box 57">
          <a:extLst>
            <a:ext uri="{FF2B5EF4-FFF2-40B4-BE49-F238E27FC236}">
              <a16:creationId xmlns:a16="http://schemas.microsoft.com/office/drawing/2014/main" id="{00000000-0008-0000-0400-00003944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4553" name="Rectangle 1">
          <a:extLst>
            <a:ext uri="{FF2B5EF4-FFF2-40B4-BE49-F238E27FC236}">
              <a16:creationId xmlns:a16="http://schemas.microsoft.com/office/drawing/2014/main" id="{00000000-0008-0000-0500-0000D9380000}"/>
            </a:ext>
          </a:extLst>
        </xdr:cNvPr>
        <xdr:cNvSpPr>
          <a:spLocks noChangeArrowheads="1"/>
        </xdr:cNvSpPr>
      </xdr:nvSpPr>
      <xdr:spPr bwMode="auto">
        <a:xfrm>
          <a:off x="1371600" y="647700"/>
          <a:ext cx="4114800" cy="22288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219075</xdr:colOff>
      <xdr:row>11</xdr:row>
      <xdr:rowOff>0</xdr:rowOff>
    </xdr:to>
    <xdr:sp macro="" textlink="">
      <xdr:nvSpPr>
        <xdr:cNvPr id="14554" name="Rectangle 2">
          <a:extLst>
            <a:ext uri="{FF2B5EF4-FFF2-40B4-BE49-F238E27FC236}">
              <a16:creationId xmlns:a16="http://schemas.microsoft.com/office/drawing/2014/main" id="{00000000-0008-0000-0500-0000DA380000}"/>
            </a:ext>
          </a:extLst>
        </xdr:cNvPr>
        <xdr:cNvSpPr>
          <a:spLocks noChangeArrowheads="1"/>
        </xdr:cNvSpPr>
      </xdr:nvSpPr>
      <xdr:spPr bwMode="auto">
        <a:xfrm>
          <a:off x="5486400" y="151447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8</xdr:row>
      <xdr:rowOff>9525</xdr:rowOff>
    </xdr:from>
    <xdr:to>
      <xdr:col>2</xdr:col>
      <xdr:colOff>0</xdr:colOff>
      <xdr:row>11</xdr:row>
      <xdr:rowOff>0</xdr:rowOff>
    </xdr:to>
    <xdr:sp macro="" textlink="">
      <xdr:nvSpPr>
        <xdr:cNvPr id="14555" name="Rectangle 3">
          <a:extLst>
            <a:ext uri="{FF2B5EF4-FFF2-40B4-BE49-F238E27FC236}">
              <a16:creationId xmlns:a16="http://schemas.microsoft.com/office/drawing/2014/main" id="{00000000-0008-0000-0500-0000DB380000}"/>
            </a:ext>
          </a:extLst>
        </xdr:cNvPr>
        <xdr:cNvSpPr>
          <a:spLocks noChangeArrowheads="1"/>
        </xdr:cNvSpPr>
      </xdr:nvSpPr>
      <xdr:spPr bwMode="auto">
        <a:xfrm>
          <a:off x="1152525" y="151447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6</xdr:row>
      <xdr:rowOff>104775</xdr:rowOff>
    </xdr:from>
    <xdr:to>
      <xdr:col>5</xdr:col>
      <xdr:colOff>561975</xdr:colOff>
      <xdr:row>12</xdr:row>
      <xdr:rowOff>76200</xdr:rowOff>
    </xdr:to>
    <xdr:sp macro="" textlink="">
      <xdr:nvSpPr>
        <xdr:cNvPr id="14556" name="Oval 4">
          <a:extLst>
            <a:ext uri="{FF2B5EF4-FFF2-40B4-BE49-F238E27FC236}">
              <a16:creationId xmlns:a16="http://schemas.microsoft.com/office/drawing/2014/main" id="{00000000-0008-0000-0500-0000DC380000}"/>
            </a:ext>
          </a:extLst>
        </xdr:cNvPr>
        <xdr:cNvSpPr>
          <a:spLocks noChangeArrowheads="1"/>
        </xdr:cNvSpPr>
      </xdr:nvSpPr>
      <xdr:spPr bwMode="auto">
        <a:xfrm>
          <a:off x="2867025" y="126682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6</xdr:row>
      <xdr:rowOff>104775</xdr:rowOff>
    </xdr:from>
    <xdr:to>
      <xdr:col>3</xdr:col>
      <xdr:colOff>523875</xdr:colOff>
      <xdr:row>12</xdr:row>
      <xdr:rowOff>76200</xdr:rowOff>
    </xdr:to>
    <xdr:sp macro="" textlink="">
      <xdr:nvSpPr>
        <xdr:cNvPr id="14557" name="Oval 5">
          <a:extLst>
            <a:ext uri="{FF2B5EF4-FFF2-40B4-BE49-F238E27FC236}">
              <a16:creationId xmlns:a16="http://schemas.microsoft.com/office/drawing/2014/main" id="{00000000-0008-0000-0500-0000DD380000}"/>
            </a:ext>
          </a:extLst>
        </xdr:cNvPr>
        <xdr:cNvSpPr>
          <a:spLocks noChangeArrowheads="1"/>
        </xdr:cNvSpPr>
      </xdr:nvSpPr>
      <xdr:spPr bwMode="auto">
        <a:xfrm>
          <a:off x="1457325" y="126682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6</xdr:row>
      <xdr:rowOff>104775</xdr:rowOff>
    </xdr:from>
    <xdr:to>
      <xdr:col>7</xdr:col>
      <xdr:colOff>581025</xdr:colOff>
      <xdr:row>12</xdr:row>
      <xdr:rowOff>76200</xdr:rowOff>
    </xdr:to>
    <xdr:sp macro="" textlink="">
      <xdr:nvSpPr>
        <xdr:cNvPr id="14558" name="Oval 6">
          <a:extLst>
            <a:ext uri="{FF2B5EF4-FFF2-40B4-BE49-F238E27FC236}">
              <a16:creationId xmlns:a16="http://schemas.microsoft.com/office/drawing/2014/main" id="{00000000-0008-0000-0500-0000DE380000}"/>
            </a:ext>
          </a:extLst>
        </xdr:cNvPr>
        <xdr:cNvSpPr>
          <a:spLocks noChangeArrowheads="1"/>
        </xdr:cNvSpPr>
      </xdr:nvSpPr>
      <xdr:spPr bwMode="auto">
        <a:xfrm>
          <a:off x="4257675" y="126682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457200</xdr:colOff>
      <xdr:row>5</xdr:row>
      <xdr:rowOff>9525</xdr:rowOff>
    </xdr:from>
    <xdr:to>
      <xdr:col>8</xdr:col>
      <xdr:colOff>0</xdr:colOff>
      <xdr:row>14</xdr:row>
      <xdr:rowOff>0</xdr:rowOff>
    </xdr:to>
    <xdr:sp macro="" textlink="">
      <xdr:nvSpPr>
        <xdr:cNvPr id="14559" name="Rectangle 7">
          <a:extLst>
            <a:ext uri="{FF2B5EF4-FFF2-40B4-BE49-F238E27FC236}">
              <a16:creationId xmlns:a16="http://schemas.microsoft.com/office/drawing/2014/main" id="{00000000-0008-0000-0500-0000DF380000}"/>
            </a:ext>
          </a:extLst>
        </xdr:cNvPr>
        <xdr:cNvSpPr>
          <a:spLocks noChangeArrowheads="1"/>
        </xdr:cNvSpPr>
      </xdr:nvSpPr>
      <xdr:spPr bwMode="auto">
        <a:xfrm>
          <a:off x="4572000" y="100012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228600</xdr:colOff>
      <xdr:row>14</xdr:row>
      <xdr:rowOff>0</xdr:rowOff>
    </xdr:to>
    <xdr:sp macro="" textlink="">
      <xdr:nvSpPr>
        <xdr:cNvPr id="14560" name="Rectangle 8">
          <a:extLst>
            <a:ext uri="{FF2B5EF4-FFF2-40B4-BE49-F238E27FC236}">
              <a16:creationId xmlns:a16="http://schemas.microsoft.com/office/drawing/2014/main" id="{00000000-0008-0000-0500-0000E0380000}"/>
            </a:ext>
          </a:extLst>
        </xdr:cNvPr>
        <xdr:cNvSpPr>
          <a:spLocks noChangeArrowheads="1"/>
        </xdr:cNvSpPr>
      </xdr:nvSpPr>
      <xdr:spPr bwMode="auto">
        <a:xfrm>
          <a:off x="1371600" y="100012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4561" name="Rectangle 9">
          <a:extLst>
            <a:ext uri="{FF2B5EF4-FFF2-40B4-BE49-F238E27FC236}">
              <a16:creationId xmlns:a16="http://schemas.microsoft.com/office/drawing/2014/main" id="{00000000-0008-0000-0500-0000E1380000}"/>
            </a:ext>
          </a:extLst>
        </xdr:cNvPr>
        <xdr:cNvSpPr>
          <a:spLocks noChangeArrowheads="1"/>
        </xdr:cNvSpPr>
      </xdr:nvSpPr>
      <xdr:spPr bwMode="auto">
        <a:xfrm>
          <a:off x="5019675" y="133350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466725</xdr:colOff>
      <xdr:row>12</xdr:row>
      <xdr:rowOff>0</xdr:rowOff>
    </xdr:to>
    <xdr:sp macro="" textlink="">
      <xdr:nvSpPr>
        <xdr:cNvPr id="14562" name="Rectangle 10">
          <a:extLst>
            <a:ext uri="{FF2B5EF4-FFF2-40B4-BE49-F238E27FC236}">
              <a16:creationId xmlns:a16="http://schemas.microsoft.com/office/drawing/2014/main" id="{00000000-0008-0000-0500-0000E2380000}"/>
            </a:ext>
          </a:extLst>
        </xdr:cNvPr>
        <xdr:cNvSpPr>
          <a:spLocks noChangeArrowheads="1"/>
        </xdr:cNvSpPr>
      </xdr:nvSpPr>
      <xdr:spPr bwMode="auto">
        <a:xfrm>
          <a:off x="1371600" y="133350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4563" name="Line 11">
          <a:extLst>
            <a:ext uri="{FF2B5EF4-FFF2-40B4-BE49-F238E27FC236}">
              <a16:creationId xmlns:a16="http://schemas.microsoft.com/office/drawing/2014/main" id="{00000000-0008-0000-0500-0000E3380000}"/>
            </a:ext>
          </a:extLst>
        </xdr:cNvPr>
        <xdr:cNvSpPr>
          <a:spLocks noChangeShapeType="1"/>
        </xdr:cNvSpPr>
      </xdr:nvSpPr>
      <xdr:spPr bwMode="auto">
        <a:xfrm flipV="1">
          <a:off x="3429000" y="647700"/>
          <a:ext cx="0" cy="22288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171450</xdr:colOff>
      <xdr:row>16</xdr:row>
      <xdr:rowOff>9525</xdr:rowOff>
    </xdr:to>
    <xdr:sp macro="" textlink="">
      <xdr:nvSpPr>
        <xdr:cNvPr id="14564" name="Arc 12">
          <a:extLst>
            <a:ext uri="{FF2B5EF4-FFF2-40B4-BE49-F238E27FC236}">
              <a16:creationId xmlns:a16="http://schemas.microsoft.com/office/drawing/2014/main" id="{00000000-0008-0000-0500-0000E4380000}"/>
            </a:ext>
          </a:extLst>
        </xdr:cNvPr>
        <xdr:cNvSpPr>
          <a:spLocks/>
        </xdr:cNvSpPr>
      </xdr:nvSpPr>
      <xdr:spPr bwMode="auto">
        <a:xfrm>
          <a:off x="1371600" y="2733675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171450</xdr:colOff>
      <xdr:row>3</xdr:row>
      <xdr:rowOff>152400</xdr:rowOff>
    </xdr:to>
    <xdr:sp macro="" textlink="">
      <xdr:nvSpPr>
        <xdr:cNvPr id="14565" name="Arc 13">
          <a:extLst>
            <a:ext uri="{FF2B5EF4-FFF2-40B4-BE49-F238E27FC236}">
              <a16:creationId xmlns:a16="http://schemas.microsoft.com/office/drawing/2014/main" id="{00000000-0008-0000-0500-0000E5380000}"/>
            </a:ext>
          </a:extLst>
        </xdr:cNvPr>
        <xdr:cNvSpPr>
          <a:spLocks/>
        </xdr:cNvSpPr>
      </xdr:nvSpPr>
      <xdr:spPr bwMode="auto">
        <a:xfrm flipV="1">
          <a:off x="1371600" y="64770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</xdr:row>
      <xdr:rowOff>0</xdr:rowOff>
    </xdr:from>
    <xdr:to>
      <xdr:col>8</xdr:col>
      <xdr:colOff>0</xdr:colOff>
      <xdr:row>3</xdr:row>
      <xdr:rowOff>152400</xdr:rowOff>
    </xdr:to>
    <xdr:sp macro="" textlink="">
      <xdr:nvSpPr>
        <xdr:cNvPr id="14566" name="Arc 14">
          <a:extLst>
            <a:ext uri="{FF2B5EF4-FFF2-40B4-BE49-F238E27FC236}">
              <a16:creationId xmlns:a16="http://schemas.microsoft.com/office/drawing/2014/main" id="{00000000-0008-0000-0500-0000E6380000}"/>
            </a:ext>
          </a:extLst>
        </xdr:cNvPr>
        <xdr:cNvSpPr>
          <a:spLocks/>
        </xdr:cNvSpPr>
      </xdr:nvSpPr>
      <xdr:spPr bwMode="auto">
        <a:xfrm flipH="1" flipV="1">
          <a:off x="5314950" y="64770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0</xdr:colOff>
      <xdr:row>16</xdr:row>
      <xdr:rowOff>0</xdr:rowOff>
    </xdr:to>
    <xdr:sp macro="" textlink="">
      <xdr:nvSpPr>
        <xdr:cNvPr id="14567" name="Arc 15">
          <a:extLst>
            <a:ext uri="{FF2B5EF4-FFF2-40B4-BE49-F238E27FC236}">
              <a16:creationId xmlns:a16="http://schemas.microsoft.com/office/drawing/2014/main" id="{00000000-0008-0000-0500-0000E7380000}"/>
            </a:ext>
          </a:extLst>
        </xdr:cNvPr>
        <xdr:cNvSpPr>
          <a:spLocks/>
        </xdr:cNvSpPr>
      </xdr:nvSpPr>
      <xdr:spPr bwMode="auto">
        <a:xfrm flipH="1">
          <a:off x="5314950" y="272415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647700</xdr:colOff>
      <xdr:row>9</xdr:row>
      <xdr:rowOff>38100</xdr:rowOff>
    </xdr:from>
    <xdr:to>
      <xdr:col>7</xdr:col>
      <xdr:colOff>0</xdr:colOff>
      <xdr:row>9</xdr:row>
      <xdr:rowOff>95250</xdr:rowOff>
    </xdr:to>
    <xdr:sp macro="" textlink="">
      <xdr:nvSpPr>
        <xdr:cNvPr id="14568" name="Oval 16">
          <a:extLst>
            <a:ext uri="{FF2B5EF4-FFF2-40B4-BE49-F238E27FC236}">
              <a16:creationId xmlns:a16="http://schemas.microsoft.com/office/drawing/2014/main" id="{00000000-0008-0000-0500-0000E8380000}"/>
            </a:ext>
          </a:extLst>
        </xdr:cNvPr>
        <xdr:cNvSpPr>
          <a:spLocks noChangeArrowheads="1"/>
        </xdr:cNvSpPr>
      </xdr:nvSpPr>
      <xdr:spPr bwMode="auto">
        <a:xfrm>
          <a:off x="4762500" y="171450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657225</xdr:colOff>
      <xdr:row>9</xdr:row>
      <xdr:rowOff>57150</xdr:rowOff>
    </xdr:from>
    <xdr:to>
      <xdr:col>3</xdr:col>
      <xdr:colOff>9525</xdr:colOff>
      <xdr:row>9</xdr:row>
      <xdr:rowOff>114300</xdr:rowOff>
    </xdr:to>
    <xdr:sp macro="" textlink="">
      <xdr:nvSpPr>
        <xdr:cNvPr id="14569" name="Oval 17">
          <a:extLst>
            <a:ext uri="{FF2B5EF4-FFF2-40B4-BE49-F238E27FC236}">
              <a16:creationId xmlns:a16="http://schemas.microsoft.com/office/drawing/2014/main" id="{00000000-0008-0000-0500-0000E9380000}"/>
            </a:ext>
          </a:extLst>
        </xdr:cNvPr>
        <xdr:cNvSpPr>
          <a:spLocks noChangeArrowheads="1"/>
        </xdr:cNvSpPr>
      </xdr:nvSpPr>
      <xdr:spPr bwMode="auto">
        <a:xfrm>
          <a:off x="2028825" y="173355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666750</xdr:colOff>
      <xdr:row>9</xdr:row>
      <xdr:rowOff>47625</xdr:rowOff>
    </xdr:from>
    <xdr:to>
      <xdr:col>5</xdr:col>
      <xdr:colOff>19050</xdr:colOff>
      <xdr:row>9</xdr:row>
      <xdr:rowOff>104775</xdr:rowOff>
    </xdr:to>
    <xdr:sp macro="" textlink="">
      <xdr:nvSpPr>
        <xdr:cNvPr id="14570" name="Oval 18">
          <a:extLst>
            <a:ext uri="{FF2B5EF4-FFF2-40B4-BE49-F238E27FC236}">
              <a16:creationId xmlns:a16="http://schemas.microsoft.com/office/drawing/2014/main" id="{00000000-0008-0000-0500-0000EA380000}"/>
            </a:ext>
          </a:extLst>
        </xdr:cNvPr>
        <xdr:cNvSpPr>
          <a:spLocks noChangeArrowheads="1"/>
        </xdr:cNvSpPr>
      </xdr:nvSpPr>
      <xdr:spPr bwMode="auto">
        <a:xfrm>
          <a:off x="3409950" y="1724025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4571" name="Rectangle 19">
          <a:extLst>
            <a:ext uri="{FF2B5EF4-FFF2-40B4-BE49-F238E27FC236}">
              <a16:creationId xmlns:a16="http://schemas.microsoft.com/office/drawing/2014/main" id="{00000000-0008-0000-0500-0000EB380000}"/>
            </a:ext>
          </a:extLst>
        </xdr:cNvPr>
        <xdr:cNvSpPr>
          <a:spLocks noChangeArrowheads="1"/>
        </xdr:cNvSpPr>
      </xdr:nvSpPr>
      <xdr:spPr bwMode="auto">
        <a:xfrm>
          <a:off x="1371600" y="3562350"/>
          <a:ext cx="4114800" cy="22288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9525</xdr:rowOff>
    </xdr:from>
    <xdr:to>
      <xdr:col>8</xdr:col>
      <xdr:colOff>219075</xdr:colOff>
      <xdr:row>28</xdr:row>
      <xdr:rowOff>0</xdr:rowOff>
    </xdr:to>
    <xdr:sp macro="" textlink="">
      <xdr:nvSpPr>
        <xdr:cNvPr id="14572" name="Rectangle 20">
          <a:extLst>
            <a:ext uri="{FF2B5EF4-FFF2-40B4-BE49-F238E27FC236}">
              <a16:creationId xmlns:a16="http://schemas.microsoft.com/office/drawing/2014/main" id="{00000000-0008-0000-0500-0000EC380000}"/>
            </a:ext>
          </a:extLst>
        </xdr:cNvPr>
        <xdr:cNvSpPr>
          <a:spLocks noChangeArrowheads="1"/>
        </xdr:cNvSpPr>
      </xdr:nvSpPr>
      <xdr:spPr bwMode="auto">
        <a:xfrm>
          <a:off x="5486400" y="442912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25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4573" name="Rectangle 21">
          <a:extLst>
            <a:ext uri="{FF2B5EF4-FFF2-40B4-BE49-F238E27FC236}">
              <a16:creationId xmlns:a16="http://schemas.microsoft.com/office/drawing/2014/main" id="{00000000-0008-0000-0500-0000ED380000}"/>
            </a:ext>
          </a:extLst>
        </xdr:cNvPr>
        <xdr:cNvSpPr>
          <a:spLocks noChangeArrowheads="1"/>
        </xdr:cNvSpPr>
      </xdr:nvSpPr>
      <xdr:spPr bwMode="auto">
        <a:xfrm>
          <a:off x="1152525" y="442912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23</xdr:row>
      <xdr:rowOff>104775</xdr:rowOff>
    </xdr:from>
    <xdr:to>
      <xdr:col>5</xdr:col>
      <xdr:colOff>561975</xdr:colOff>
      <xdr:row>29</xdr:row>
      <xdr:rowOff>76200</xdr:rowOff>
    </xdr:to>
    <xdr:sp macro="" textlink="">
      <xdr:nvSpPr>
        <xdr:cNvPr id="14574" name="Oval 22">
          <a:extLst>
            <a:ext uri="{FF2B5EF4-FFF2-40B4-BE49-F238E27FC236}">
              <a16:creationId xmlns:a16="http://schemas.microsoft.com/office/drawing/2014/main" id="{00000000-0008-0000-0500-0000EE380000}"/>
            </a:ext>
          </a:extLst>
        </xdr:cNvPr>
        <xdr:cNvSpPr>
          <a:spLocks noChangeArrowheads="1"/>
        </xdr:cNvSpPr>
      </xdr:nvSpPr>
      <xdr:spPr bwMode="auto">
        <a:xfrm>
          <a:off x="2867025" y="418147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23</xdr:row>
      <xdr:rowOff>104775</xdr:rowOff>
    </xdr:from>
    <xdr:to>
      <xdr:col>3</xdr:col>
      <xdr:colOff>523875</xdr:colOff>
      <xdr:row>29</xdr:row>
      <xdr:rowOff>76200</xdr:rowOff>
    </xdr:to>
    <xdr:sp macro="" textlink="">
      <xdr:nvSpPr>
        <xdr:cNvPr id="14575" name="Oval 23">
          <a:extLst>
            <a:ext uri="{FF2B5EF4-FFF2-40B4-BE49-F238E27FC236}">
              <a16:creationId xmlns:a16="http://schemas.microsoft.com/office/drawing/2014/main" id="{00000000-0008-0000-0500-0000EF380000}"/>
            </a:ext>
          </a:extLst>
        </xdr:cNvPr>
        <xdr:cNvSpPr>
          <a:spLocks noChangeArrowheads="1"/>
        </xdr:cNvSpPr>
      </xdr:nvSpPr>
      <xdr:spPr bwMode="auto">
        <a:xfrm>
          <a:off x="1457325" y="418147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23</xdr:row>
      <xdr:rowOff>104775</xdr:rowOff>
    </xdr:from>
    <xdr:to>
      <xdr:col>7</xdr:col>
      <xdr:colOff>581025</xdr:colOff>
      <xdr:row>29</xdr:row>
      <xdr:rowOff>76200</xdr:rowOff>
    </xdr:to>
    <xdr:sp macro="" textlink="">
      <xdr:nvSpPr>
        <xdr:cNvPr id="14576" name="Oval 24">
          <a:extLst>
            <a:ext uri="{FF2B5EF4-FFF2-40B4-BE49-F238E27FC236}">
              <a16:creationId xmlns:a16="http://schemas.microsoft.com/office/drawing/2014/main" id="{00000000-0008-0000-0500-0000F0380000}"/>
            </a:ext>
          </a:extLst>
        </xdr:cNvPr>
        <xdr:cNvSpPr>
          <a:spLocks noChangeArrowheads="1"/>
        </xdr:cNvSpPr>
      </xdr:nvSpPr>
      <xdr:spPr bwMode="auto">
        <a:xfrm>
          <a:off x="4257675" y="418147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457200</xdr:colOff>
      <xdr:row>22</xdr:row>
      <xdr:rowOff>9525</xdr:rowOff>
    </xdr:from>
    <xdr:to>
      <xdr:col>8</xdr:col>
      <xdr:colOff>0</xdr:colOff>
      <xdr:row>31</xdr:row>
      <xdr:rowOff>0</xdr:rowOff>
    </xdr:to>
    <xdr:sp macro="" textlink="">
      <xdr:nvSpPr>
        <xdr:cNvPr id="14577" name="Rectangle 25">
          <a:extLst>
            <a:ext uri="{FF2B5EF4-FFF2-40B4-BE49-F238E27FC236}">
              <a16:creationId xmlns:a16="http://schemas.microsoft.com/office/drawing/2014/main" id="{00000000-0008-0000-0500-0000F1380000}"/>
            </a:ext>
          </a:extLst>
        </xdr:cNvPr>
        <xdr:cNvSpPr>
          <a:spLocks noChangeArrowheads="1"/>
        </xdr:cNvSpPr>
      </xdr:nvSpPr>
      <xdr:spPr bwMode="auto">
        <a:xfrm>
          <a:off x="4572000" y="391477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9525</xdr:rowOff>
    </xdr:from>
    <xdr:to>
      <xdr:col>3</xdr:col>
      <xdr:colOff>228600</xdr:colOff>
      <xdr:row>31</xdr:row>
      <xdr:rowOff>0</xdr:rowOff>
    </xdr:to>
    <xdr:sp macro="" textlink="">
      <xdr:nvSpPr>
        <xdr:cNvPr id="14578" name="Rectangle 26">
          <a:extLst>
            <a:ext uri="{FF2B5EF4-FFF2-40B4-BE49-F238E27FC236}">
              <a16:creationId xmlns:a16="http://schemas.microsoft.com/office/drawing/2014/main" id="{00000000-0008-0000-0500-0000F2380000}"/>
            </a:ext>
          </a:extLst>
        </xdr:cNvPr>
        <xdr:cNvSpPr>
          <a:spLocks noChangeArrowheads="1"/>
        </xdr:cNvSpPr>
      </xdr:nvSpPr>
      <xdr:spPr bwMode="auto">
        <a:xfrm>
          <a:off x="1371600" y="391477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219075</xdr:colOff>
      <xdr:row>24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4579" name="Rectangle 27">
          <a:extLst>
            <a:ext uri="{FF2B5EF4-FFF2-40B4-BE49-F238E27FC236}">
              <a16:creationId xmlns:a16="http://schemas.microsoft.com/office/drawing/2014/main" id="{00000000-0008-0000-0500-0000F3380000}"/>
            </a:ext>
          </a:extLst>
        </xdr:cNvPr>
        <xdr:cNvSpPr>
          <a:spLocks noChangeArrowheads="1"/>
        </xdr:cNvSpPr>
      </xdr:nvSpPr>
      <xdr:spPr bwMode="auto">
        <a:xfrm>
          <a:off x="5019675" y="424815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466725</xdr:colOff>
      <xdr:row>29</xdr:row>
      <xdr:rowOff>0</xdr:rowOff>
    </xdr:to>
    <xdr:sp macro="" textlink="">
      <xdr:nvSpPr>
        <xdr:cNvPr id="14580" name="Rectangle 28">
          <a:extLst>
            <a:ext uri="{FF2B5EF4-FFF2-40B4-BE49-F238E27FC236}">
              <a16:creationId xmlns:a16="http://schemas.microsoft.com/office/drawing/2014/main" id="{00000000-0008-0000-0500-0000F4380000}"/>
            </a:ext>
          </a:extLst>
        </xdr:cNvPr>
        <xdr:cNvSpPr>
          <a:spLocks noChangeArrowheads="1"/>
        </xdr:cNvSpPr>
      </xdr:nvSpPr>
      <xdr:spPr bwMode="auto">
        <a:xfrm>
          <a:off x="1371600" y="424815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14581" name="Line 29">
          <a:extLst>
            <a:ext uri="{FF2B5EF4-FFF2-40B4-BE49-F238E27FC236}">
              <a16:creationId xmlns:a16="http://schemas.microsoft.com/office/drawing/2014/main" id="{00000000-0008-0000-0500-0000F5380000}"/>
            </a:ext>
          </a:extLst>
        </xdr:cNvPr>
        <xdr:cNvSpPr>
          <a:spLocks noChangeShapeType="1"/>
        </xdr:cNvSpPr>
      </xdr:nvSpPr>
      <xdr:spPr bwMode="auto">
        <a:xfrm flipV="1">
          <a:off x="3429000" y="3562350"/>
          <a:ext cx="0" cy="22288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28575</xdr:rowOff>
    </xdr:from>
    <xdr:to>
      <xdr:col>2</xdr:col>
      <xdr:colOff>171450</xdr:colOff>
      <xdr:row>33</xdr:row>
      <xdr:rowOff>9525</xdr:rowOff>
    </xdr:to>
    <xdr:sp macro="" textlink="">
      <xdr:nvSpPr>
        <xdr:cNvPr id="14582" name="Arc 30">
          <a:extLst>
            <a:ext uri="{FF2B5EF4-FFF2-40B4-BE49-F238E27FC236}">
              <a16:creationId xmlns:a16="http://schemas.microsoft.com/office/drawing/2014/main" id="{00000000-0008-0000-0500-0000F6380000}"/>
            </a:ext>
          </a:extLst>
        </xdr:cNvPr>
        <xdr:cNvSpPr>
          <a:spLocks/>
        </xdr:cNvSpPr>
      </xdr:nvSpPr>
      <xdr:spPr bwMode="auto">
        <a:xfrm>
          <a:off x="1371600" y="5648325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171450</xdr:colOff>
      <xdr:row>20</xdr:row>
      <xdr:rowOff>152400</xdr:rowOff>
    </xdr:to>
    <xdr:sp macro="" textlink="">
      <xdr:nvSpPr>
        <xdr:cNvPr id="14583" name="Arc 31">
          <a:extLst>
            <a:ext uri="{FF2B5EF4-FFF2-40B4-BE49-F238E27FC236}">
              <a16:creationId xmlns:a16="http://schemas.microsoft.com/office/drawing/2014/main" id="{00000000-0008-0000-0500-0000F7380000}"/>
            </a:ext>
          </a:extLst>
        </xdr:cNvPr>
        <xdr:cNvSpPr>
          <a:spLocks/>
        </xdr:cNvSpPr>
      </xdr:nvSpPr>
      <xdr:spPr bwMode="auto">
        <a:xfrm flipV="1">
          <a:off x="1371600" y="356235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20</xdr:row>
      <xdr:rowOff>0</xdr:rowOff>
    </xdr:from>
    <xdr:to>
      <xdr:col>8</xdr:col>
      <xdr:colOff>0</xdr:colOff>
      <xdr:row>20</xdr:row>
      <xdr:rowOff>152400</xdr:rowOff>
    </xdr:to>
    <xdr:sp macro="" textlink="">
      <xdr:nvSpPr>
        <xdr:cNvPr id="14584" name="Arc 32">
          <a:extLst>
            <a:ext uri="{FF2B5EF4-FFF2-40B4-BE49-F238E27FC236}">
              <a16:creationId xmlns:a16="http://schemas.microsoft.com/office/drawing/2014/main" id="{00000000-0008-0000-0500-0000F8380000}"/>
            </a:ext>
          </a:extLst>
        </xdr:cNvPr>
        <xdr:cNvSpPr>
          <a:spLocks/>
        </xdr:cNvSpPr>
      </xdr:nvSpPr>
      <xdr:spPr bwMode="auto">
        <a:xfrm flipH="1" flipV="1">
          <a:off x="5314950" y="356235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0</xdr:colOff>
      <xdr:row>33</xdr:row>
      <xdr:rowOff>0</xdr:rowOff>
    </xdr:to>
    <xdr:sp macro="" textlink="">
      <xdr:nvSpPr>
        <xdr:cNvPr id="14585" name="Arc 33">
          <a:extLst>
            <a:ext uri="{FF2B5EF4-FFF2-40B4-BE49-F238E27FC236}">
              <a16:creationId xmlns:a16="http://schemas.microsoft.com/office/drawing/2014/main" id="{00000000-0008-0000-0500-0000F9380000}"/>
            </a:ext>
          </a:extLst>
        </xdr:cNvPr>
        <xdr:cNvSpPr>
          <a:spLocks/>
        </xdr:cNvSpPr>
      </xdr:nvSpPr>
      <xdr:spPr bwMode="auto">
        <a:xfrm flipH="1">
          <a:off x="5314950" y="563880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647700</xdr:colOff>
      <xdr:row>26</xdr:row>
      <xdr:rowOff>38100</xdr:rowOff>
    </xdr:from>
    <xdr:to>
      <xdr:col>7</xdr:col>
      <xdr:colOff>0</xdr:colOff>
      <xdr:row>26</xdr:row>
      <xdr:rowOff>95250</xdr:rowOff>
    </xdr:to>
    <xdr:sp macro="" textlink="">
      <xdr:nvSpPr>
        <xdr:cNvPr id="14586" name="Oval 34">
          <a:extLst>
            <a:ext uri="{FF2B5EF4-FFF2-40B4-BE49-F238E27FC236}">
              <a16:creationId xmlns:a16="http://schemas.microsoft.com/office/drawing/2014/main" id="{00000000-0008-0000-0500-0000FA380000}"/>
            </a:ext>
          </a:extLst>
        </xdr:cNvPr>
        <xdr:cNvSpPr>
          <a:spLocks noChangeArrowheads="1"/>
        </xdr:cNvSpPr>
      </xdr:nvSpPr>
      <xdr:spPr bwMode="auto">
        <a:xfrm>
          <a:off x="4762500" y="462915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657225</xdr:colOff>
      <xdr:row>26</xdr:row>
      <xdr:rowOff>57150</xdr:rowOff>
    </xdr:from>
    <xdr:to>
      <xdr:col>3</xdr:col>
      <xdr:colOff>9525</xdr:colOff>
      <xdr:row>26</xdr:row>
      <xdr:rowOff>114300</xdr:rowOff>
    </xdr:to>
    <xdr:sp macro="" textlink="">
      <xdr:nvSpPr>
        <xdr:cNvPr id="14587" name="Oval 35">
          <a:extLst>
            <a:ext uri="{FF2B5EF4-FFF2-40B4-BE49-F238E27FC236}">
              <a16:creationId xmlns:a16="http://schemas.microsoft.com/office/drawing/2014/main" id="{00000000-0008-0000-0500-0000FB380000}"/>
            </a:ext>
          </a:extLst>
        </xdr:cNvPr>
        <xdr:cNvSpPr>
          <a:spLocks noChangeArrowheads="1"/>
        </xdr:cNvSpPr>
      </xdr:nvSpPr>
      <xdr:spPr bwMode="auto">
        <a:xfrm>
          <a:off x="2028825" y="464820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666750</xdr:colOff>
      <xdr:row>26</xdr:row>
      <xdr:rowOff>47625</xdr:rowOff>
    </xdr:from>
    <xdr:to>
      <xdr:col>5</xdr:col>
      <xdr:colOff>19050</xdr:colOff>
      <xdr:row>26</xdr:row>
      <xdr:rowOff>104775</xdr:rowOff>
    </xdr:to>
    <xdr:sp macro="" textlink="">
      <xdr:nvSpPr>
        <xdr:cNvPr id="14588" name="Oval 36">
          <a:extLst>
            <a:ext uri="{FF2B5EF4-FFF2-40B4-BE49-F238E27FC236}">
              <a16:creationId xmlns:a16="http://schemas.microsoft.com/office/drawing/2014/main" id="{00000000-0008-0000-0500-0000FC380000}"/>
            </a:ext>
          </a:extLst>
        </xdr:cNvPr>
        <xdr:cNvSpPr>
          <a:spLocks noChangeArrowheads="1"/>
        </xdr:cNvSpPr>
      </xdr:nvSpPr>
      <xdr:spPr bwMode="auto">
        <a:xfrm>
          <a:off x="3409950" y="4638675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390525</xdr:colOff>
      <xdr:row>9</xdr:row>
      <xdr:rowOff>76200</xdr:rowOff>
    </xdr:to>
    <xdr:sp macro="" textlink="">
      <xdr:nvSpPr>
        <xdr:cNvPr id="14589" name="Line 37">
          <a:extLst>
            <a:ext uri="{FF2B5EF4-FFF2-40B4-BE49-F238E27FC236}">
              <a16:creationId xmlns:a16="http://schemas.microsoft.com/office/drawing/2014/main" id="{00000000-0008-0000-0500-0000FD380000}"/>
            </a:ext>
          </a:extLst>
        </xdr:cNvPr>
        <xdr:cNvSpPr>
          <a:spLocks noChangeShapeType="1"/>
        </xdr:cNvSpPr>
      </xdr:nvSpPr>
      <xdr:spPr bwMode="auto">
        <a:xfrm flipV="1">
          <a:off x="3429000" y="1419225"/>
          <a:ext cx="3905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180975</xdr:colOff>
      <xdr:row>8</xdr:row>
      <xdr:rowOff>95250</xdr:rowOff>
    </xdr:from>
    <xdr:to>
      <xdr:col>6</xdr:col>
      <xdr:colOff>666750</xdr:colOff>
      <xdr:row>9</xdr:row>
      <xdr:rowOff>66675</xdr:rowOff>
    </xdr:to>
    <xdr:sp macro="" textlink="">
      <xdr:nvSpPr>
        <xdr:cNvPr id="14590" name="Line 38">
          <a:extLst>
            <a:ext uri="{FF2B5EF4-FFF2-40B4-BE49-F238E27FC236}">
              <a16:creationId xmlns:a16="http://schemas.microsoft.com/office/drawing/2014/main" id="{00000000-0008-0000-0500-0000FE380000}"/>
            </a:ext>
          </a:extLst>
        </xdr:cNvPr>
        <xdr:cNvSpPr>
          <a:spLocks noChangeShapeType="1"/>
        </xdr:cNvSpPr>
      </xdr:nvSpPr>
      <xdr:spPr bwMode="auto">
        <a:xfrm flipH="1" flipV="1">
          <a:off x="4295775" y="1600200"/>
          <a:ext cx="4857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676275</xdr:colOff>
      <xdr:row>9</xdr:row>
      <xdr:rowOff>85725</xdr:rowOff>
    </xdr:to>
    <xdr:sp macro="" textlink="">
      <xdr:nvSpPr>
        <xdr:cNvPr id="14591" name="Line 39">
          <a:extLst>
            <a:ext uri="{FF2B5EF4-FFF2-40B4-BE49-F238E27FC236}">
              <a16:creationId xmlns:a16="http://schemas.microsoft.com/office/drawing/2014/main" id="{00000000-0008-0000-0500-0000FF380000}"/>
            </a:ext>
          </a:extLst>
        </xdr:cNvPr>
        <xdr:cNvSpPr>
          <a:spLocks noChangeShapeType="1"/>
        </xdr:cNvSpPr>
      </xdr:nvSpPr>
      <xdr:spPr bwMode="auto">
        <a:xfrm>
          <a:off x="1371600" y="17621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228600</xdr:colOff>
      <xdr:row>11</xdr:row>
      <xdr:rowOff>104775</xdr:rowOff>
    </xdr:from>
    <xdr:to>
      <xdr:col>8</xdr:col>
      <xdr:colOff>0</xdr:colOff>
      <xdr:row>11</xdr:row>
      <xdr:rowOff>104775</xdr:rowOff>
    </xdr:to>
    <xdr:sp macro="" textlink="">
      <xdr:nvSpPr>
        <xdr:cNvPr id="14592" name="Line 40">
          <a:extLst>
            <a:ext uri="{FF2B5EF4-FFF2-40B4-BE49-F238E27FC236}">
              <a16:creationId xmlns:a16="http://schemas.microsoft.com/office/drawing/2014/main" id="{00000000-0008-0000-0500-000000390000}"/>
            </a:ext>
          </a:extLst>
        </xdr:cNvPr>
        <xdr:cNvSpPr>
          <a:spLocks noChangeShapeType="1"/>
        </xdr:cNvSpPr>
      </xdr:nvSpPr>
      <xdr:spPr bwMode="auto">
        <a:xfrm>
          <a:off x="5029200" y="21240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466725</xdr:colOff>
      <xdr:row>6</xdr:row>
      <xdr:rowOff>57150</xdr:rowOff>
    </xdr:from>
    <xdr:to>
      <xdr:col>8</xdr:col>
      <xdr:colOff>0</xdr:colOff>
      <xdr:row>6</xdr:row>
      <xdr:rowOff>57150</xdr:rowOff>
    </xdr:to>
    <xdr:sp macro="" textlink="">
      <xdr:nvSpPr>
        <xdr:cNvPr id="14593" name="Line 41">
          <a:extLst>
            <a:ext uri="{FF2B5EF4-FFF2-40B4-BE49-F238E27FC236}">
              <a16:creationId xmlns:a16="http://schemas.microsoft.com/office/drawing/2014/main" id="{00000000-0008-0000-0500-000001390000}"/>
            </a:ext>
          </a:extLst>
        </xdr:cNvPr>
        <xdr:cNvSpPr>
          <a:spLocks noChangeShapeType="1"/>
        </xdr:cNvSpPr>
      </xdr:nvSpPr>
      <xdr:spPr bwMode="auto">
        <a:xfrm>
          <a:off x="4581525" y="12192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142875</xdr:colOff>
      <xdr:row>3</xdr:row>
      <xdr:rowOff>85725</xdr:rowOff>
    </xdr:from>
    <xdr:to>
      <xdr:col>2</xdr:col>
      <xdr:colOff>361950</xdr:colOff>
      <xdr:row>3</xdr:row>
      <xdr:rowOff>152400</xdr:rowOff>
    </xdr:to>
    <xdr:sp macro="" textlink="">
      <xdr:nvSpPr>
        <xdr:cNvPr id="14594" name="Line 42">
          <a:extLst>
            <a:ext uri="{FF2B5EF4-FFF2-40B4-BE49-F238E27FC236}">
              <a16:creationId xmlns:a16="http://schemas.microsoft.com/office/drawing/2014/main" id="{00000000-0008-0000-0500-000002390000}"/>
            </a:ext>
          </a:extLst>
        </xdr:cNvPr>
        <xdr:cNvSpPr>
          <a:spLocks noChangeShapeType="1"/>
        </xdr:cNvSpPr>
      </xdr:nvSpPr>
      <xdr:spPr bwMode="auto">
        <a:xfrm flipH="1" flipV="1">
          <a:off x="1514475" y="733425"/>
          <a:ext cx="2190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8</xdr:row>
      <xdr:rowOff>76200</xdr:rowOff>
    </xdr:from>
    <xdr:to>
      <xdr:col>5</xdr:col>
      <xdr:colOff>485775</xdr:colOff>
      <xdr:row>9</xdr:row>
      <xdr:rowOff>85725</xdr:rowOff>
    </xdr:to>
    <xdr:sp macro="" textlink="">
      <xdr:nvSpPr>
        <xdr:cNvPr id="14379" name="Text Box 43">
          <a:extLst>
            <a:ext uri="{FF2B5EF4-FFF2-40B4-BE49-F238E27FC236}">
              <a16:creationId xmlns:a16="http://schemas.microsoft.com/office/drawing/2014/main" id="{00000000-0008-0000-0500-00002B380000}"/>
            </a:ext>
          </a:extLst>
        </xdr:cNvPr>
        <xdr:cNvSpPr txBox="1">
          <a:spLocks noChangeArrowheads="1"/>
        </xdr:cNvSpPr>
      </xdr:nvSpPr>
      <xdr:spPr bwMode="auto">
        <a:xfrm>
          <a:off x="3543300" y="15811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７ｍ</a:t>
          </a:r>
        </a:p>
      </xdr:txBody>
    </xdr:sp>
    <xdr:clientData/>
  </xdr:twoCellAnchor>
  <xdr:twoCellAnchor>
    <xdr:from>
      <xdr:col>6</xdr:col>
      <xdr:colOff>466725</xdr:colOff>
      <xdr:row>9</xdr:row>
      <xdr:rowOff>38100</xdr:rowOff>
    </xdr:from>
    <xdr:to>
      <xdr:col>7</xdr:col>
      <xdr:colOff>142875</xdr:colOff>
      <xdr:row>10</xdr:row>
      <xdr:rowOff>47625</xdr:rowOff>
    </xdr:to>
    <xdr:sp macro="" textlink="">
      <xdr:nvSpPr>
        <xdr:cNvPr id="14380" name="Text Box 44">
          <a:extLst>
            <a:ext uri="{FF2B5EF4-FFF2-40B4-BE49-F238E27FC236}">
              <a16:creationId xmlns:a16="http://schemas.microsoft.com/office/drawing/2014/main" id="{00000000-0008-0000-0500-00002C380000}"/>
            </a:ext>
          </a:extLst>
        </xdr:cNvPr>
        <xdr:cNvSpPr txBox="1">
          <a:spLocks noChangeArrowheads="1"/>
        </xdr:cNvSpPr>
      </xdr:nvSpPr>
      <xdr:spPr bwMode="auto">
        <a:xfrm>
          <a:off x="4581525" y="1714500"/>
          <a:ext cx="3619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７ｍ</a:t>
          </a:r>
        </a:p>
      </xdr:txBody>
    </xdr:sp>
    <xdr:clientData/>
  </xdr:twoCellAnchor>
  <xdr:twoCellAnchor>
    <xdr:from>
      <xdr:col>2</xdr:col>
      <xdr:colOff>76200</xdr:colOff>
      <xdr:row>8</xdr:row>
      <xdr:rowOff>114300</xdr:rowOff>
    </xdr:from>
    <xdr:to>
      <xdr:col>2</xdr:col>
      <xdr:colOff>447675</xdr:colOff>
      <xdr:row>9</xdr:row>
      <xdr:rowOff>123825</xdr:rowOff>
    </xdr:to>
    <xdr:sp macro="" textlink="">
      <xdr:nvSpPr>
        <xdr:cNvPr id="14381" name="Text Box 45">
          <a:extLst>
            <a:ext uri="{FF2B5EF4-FFF2-40B4-BE49-F238E27FC236}">
              <a16:creationId xmlns:a16="http://schemas.microsoft.com/office/drawing/2014/main" id="{00000000-0008-0000-0500-00002D380000}"/>
            </a:ext>
          </a:extLst>
        </xdr:cNvPr>
        <xdr:cNvSpPr txBox="1">
          <a:spLocks noChangeArrowheads="1"/>
        </xdr:cNvSpPr>
      </xdr:nvSpPr>
      <xdr:spPr bwMode="auto">
        <a:xfrm>
          <a:off x="1447800" y="16192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８ｍ</a:t>
          </a:r>
        </a:p>
      </xdr:txBody>
    </xdr:sp>
    <xdr:clientData/>
  </xdr:twoCellAnchor>
  <xdr:twoCellAnchor>
    <xdr:from>
      <xdr:col>7</xdr:col>
      <xdr:colOff>247650</xdr:colOff>
      <xdr:row>10</xdr:row>
      <xdr:rowOff>66675</xdr:rowOff>
    </xdr:from>
    <xdr:to>
      <xdr:col>8</xdr:col>
      <xdr:colOff>142875</xdr:colOff>
      <xdr:row>11</xdr:row>
      <xdr:rowOff>76200</xdr:rowOff>
    </xdr:to>
    <xdr:sp macro="" textlink="">
      <xdr:nvSpPr>
        <xdr:cNvPr id="14382" name="Text Box 46">
          <a:extLst>
            <a:ext uri="{FF2B5EF4-FFF2-40B4-BE49-F238E27FC236}">
              <a16:creationId xmlns:a16="http://schemas.microsoft.com/office/drawing/2014/main" id="{00000000-0008-0000-0500-00002E380000}"/>
            </a:ext>
          </a:extLst>
        </xdr:cNvPr>
        <xdr:cNvSpPr txBox="1">
          <a:spLocks noChangeArrowheads="1"/>
        </xdr:cNvSpPr>
      </xdr:nvSpPr>
      <xdr:spPr bwMode="auto">
        <a:xfrm>
          <a:off x="5048250" y="1914525"/>
          <a:ext cx="58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2</xdr:col>
      <xdr:colOff>361950</xdr:colOff>
      <xdr:row>3</xdr:row>
      <xdr:rowOff>19050</xdr:rowOff>
    </xdr:from>
    <xdr:to>
      <xdr:col>3</xdr:col>
      <xdr:colOff>47625</xdr:colOff>
      <xdr:row>4</xdr:row>
      <xdr:rowOff>28575</xdr:rowOff>
    </xdr:to>
    <xdr:sp macro="" textlink="">
      <xdr:nvSpPr>
        <xdr:cNvPr id="14383" name="Text Box 47">
          <a:extLst>
            <a:ext uri="{FF2B5EF4-FFF2-40B4-BE49-F238E27FC236}">
              <a16:creationId xmlns:a16="http://schemas.microsoft.com/office/drawing/2014/main" id="{00000000-0008-0000-0500-00002F380000}"/>
            </a:ext>
          </a:extLst>
        </xdr:cNvPr>
        <xdr:cNvSpPr txBox="1">
          <a:spLocks noChangeArrowheads="1"/>
        </xdr:cNvSpPr>
      </xdr:nvSpPr>
      <xdr:spPr bwMode="auto">
        <a:xfrm>
          <a:off x="1733550" y="6667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１ｍ</a:t>
          </a:r>
        </a:p>
      </xdr:txBody>
    </xdr:sp>
    <xdr:clientData/>
  </xdr:twoCellAnchor>
  <xdr:twoCellAnchor>
    <xdr:from>
      <xdr:col>6</xdr:col>
      <xdr:colOff>647700</xdr:colOff>
      <xdr:row>5</xdr:row>
      <xdr:rowOff>76200</xdr:rowOff>
    </xdr:from>
    <xdr:to>
      <xdr:col>7</xdr:col>
      <xdr:colOff>447675</xdr:colOff>
      <xdr:row>6</xdr:row>
      <xdr:rowOff>85725</xdr:rowOff>
    </xdr:to>
    <xdr:sp macro="" textlink="">
      <xdr:nvSpPr>
        <xdr:cNvPr id="14384" name="Text Box 48">
          <a:extLst>
            <a:ext uri="{FF2B5EF4-FFF2-40B4-BE49-F238E27FC236}">
              <a16:creationId xmlns:a16="http://schemas.microsoft.com/office/drawing/2014/main" id="{00000000-0008-0000-0500-000030380000}"/>
            </a:ext>
          </a:extLst>
        </xdr:cNvPr>
        <xdr:cNvSpPr txBox="1">
          <a:spLocks noChangeArrowheads="1"/>
        </xdr:cNvSpPr>
      </xdr:nvSpPr>
      <xdr:spPr bwMode="auto">
        <a:xfrm>
          <a:off x="4762500" y="1066800"/>
          <a:ext cx="485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１２ｍ</a:t>
          </a:r>
        </a:p>
      </xdr:txBody>
    </xdr:sp>
    <xdr:clientData/>
  </xdr:twoCellAnchor>
  <xdr:twoCellAnchor>
    <xdr:from>
      <xdr:col>2</xdr:col>
      <xdr:colOff>0</xdr:colOff>
      <xdr:row>2</xdr:row>
      <xdr:rowOff>104775</xdr:rowOff>
    </xdr:from>
    <xdr:to>
      <xdr:col>8</xdr:col>
      <xdr:colOff>9525</xdr:colOff>
      <xdr:row>2</xdr:row>
      <xdr:rowOff>104775</xdr:rowOff>
    </xdr:to>
    <xdr:sp macro="" textlink="">
      <xdr:nvSpPr>
        <xdr:cNvPr id="14601" name="Line 49">
          <a:extLst>
            <a:ext uri="{FF2B5EF4-FFF2-40B4-BE49-F238E27FC236}">
              <a16:creationId xmlns:a16="http://schemas.microsoft.com/office/drawing/2014/main" id="{00000000-0008-0000-0500-000009390000}"/>
            </a:ext>
          </a:extLst>
        </xdr:cNvPr>
        <xdr:cNvSpPr>
          <a:spLocks noChangeShapeType="1"/>
        </xdr:cNvSpPr>
      </xdr:nvSpPr>
      <xdr:spPr bwMode="auto">
        <a:xfrm>
          <a:off x="1371600" y="581025"/>
          <a:ext cx="412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552450</xdr:colOff>
      <xdr:row>3</xdr:row>
      <xdr:rowOff>0</xdr:rowOff>
    </xdr:from>
    <xdr:to>
      <xdr:col>8</xdr:col>
      <xdr:colOff>552450</xdr:colOff>
      <xdr:row>16</xdr:row>
      <xdr:rowOff>0</xdr:rowOff>
    </xdr:to>
    <xdr:sp macro="" textlink="">
      <xdr:nvSpPr>
        <xdr:cNvPr id="14602" name="Line 50">
          <a:extLst>
            <a:ext uri="{FF2B5EF4-FFF2-40B4-BE49-F238E27FC236}">
              <a16:creationId xmlns:a16="http://schemas.microsoft.com/office/drawing/2014/main" id="{00000000-0008-0000-0500-00000A390000}"/>
            </a:ext>
          </a:extLst>
        </xdr:cNvPr>
        <xdr:cNvSpPr>
          <a:spLocks noChangeShapeType="1"/>
        </xdr:cNvSpPr>
      </xdr:nvSpPr>
      <xdr:spPr bwMode="auto">
        <a:xfrm>
          <a:off x="6038850" y="64770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304800</xdr:colOff>
      <xdr:row>1</xdr:row>
      <xdr:rowOff>66675</xdr:rowOff>
    </xdr:from>
    <xdr:to>
      <xdr:col>5</xdr:col>
      <xdr:colOff>104775</xdr:colOff>
      <xdr:row>2</xdr:row>
      <xdr:rowOff>66675</xdr:rowOff>
    </xdr:to>
    <xdr:sp macro="" textlink="">
      <xdr:nvSpPr>
        <xdr:cNvPr id="14387" name="Text Box 51">
          <a:extLst>
            <a:ext uri="{FF2B5EF4-FFF2-40B4-BE49-F238E27FC236}">
              <a16:creationId xmlns:a16="http://schemas.microsoft.com/office/drawing/2014/main" id="{00000000-0008-0000-0500-000033380000}"/>
            </a:ext>
          </a:extLst>
        </xdr:cNvPr>
        <xdr:cNvSpPr txBox="1">
          <a:spLocks noChangeArrowheads="1"/>
        </xdr:cNvSpPr>
      </xdr:nvSpPr>
      <xdr:spPr bwMode="auto">
        <a:xfrm>
          <a:off x="3048000" y="371475"/>
          <a:ext cx="485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６８ｍ</a:t>
          </a:r>
        </a:p>
      </xdr:txBody>
    </xdr:sp>
    <xdr:clientData/>
  </xdr:twoCellAnchor>
  <xdr:twoCellAnchor>
    <xdr:from>
      <xdr:col>8</xdr:col>
      <xdr:colOff>638175</xdr:colOff>
      <xdr:row>12</xdr:row>
      <xdr:rowOff>104775</xdr:rowOff>
    </xdr:from>
    <xdr:to>
      <xdr:col>9</xdr:col>
      <xdr:colOff>428625</xdr:colOff>
      <xdr:row>13</xdr:row>
      <xdr:rowOff>104775</xdr:rowOff>
    </xdr:to>
    <xdr:sp macro="" textlink="">
      <xdr:nvSpPr>
        <xdr:cNvPr id="14388" name="Text Box 52">
          <a:extLst>
            <a:ext uri="{FF2B5EF4-FFF2-40B4-BE49-F238E27FC236}">
              <a16:creationId xmlns:a16="http://schemas.microsoft.com/office/drawing/2014/main" id="{00000000-0008-0000-0500-000034380000}"/>
            </a:ext>
          </a:extLst>
        </xdr:cNvPr>
        <xdr:cNvSpPr txBox="1">
          <a:spLocks noChangeArrowheads="1"/>
        </xdr:cNvSpPr>
      </xdr:nvSpPr>
      <xdr:spPr bwMode="auto">
        <a:xfrm>
          <a:off x="6124575" y="2295525"/>
          <a:ext cx="476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５０ｍ</a:t>
          </a:r>
        </a:p>
      </xdr:txBody>
    </xdr:sp>
    <xdr:clientData/>
  </xdr:twoCellAnchor>
  <xdr:twoCellAnchor>
    <xdr:from>
      <xdr:col>8</xdr:col>
      <xdr:colOff>200025</xdr:colOff>
      <xdr:row>7</xdr:row>
      <xdr:rowOff>9525</xdr:rowOff>
    </xdr:from>
    <xdr:to>
      <xdr:col>8</xdr:col>
      <xdr:colOff>200025</xdr:colOff>
      <xdr:row>8</xdr:row>
      <xdr:rowOff>9525</xdr:rowOff>
    </xdr:to>
    <xdr:sp macro="" textlink="">
      <xdr:nvSpPr>
        <xdr:cNvPr id="14605" name="Line 53">
          <a:extLst>
            <a:ext uri="{FF2B5EF4-FFF2-40B4-BE49-F238E27FC236}">
              <a16:creationId xmlns:a16="http://schemas.microsoft.com/office/drawing/2014/main" id="{00000000-0008-0000-0500-00000D390000}"/>
            </a:ext>
          </a:extLst>
        </xdr:cNvPr>
        <xdr:cNvSpPr>
          <a:spLocks noChangeShapeType="1"/>
        </xdr:cNvSpPr>
      </xdr:nvSpPr>
      <xdr:spPr bwMode="auto">
        <a:xfrm flipV="1">
          <a:off x="5686425" y="1343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95250</xdr:colOff>
      <xdr:row>5</xdr:row>
      <xdr:rowOff>9525</xdr:rowOff>
    </xdr:from>
    <xdr:to>
      <xdr:col>8</xdr:col>
      <xdr:colOff>95250</xdr:colOff>
      <xdr:row>8</xdr:row>
      <xdr:rowOff>19050</xdr:rowOff>
    </xdr:to>
    <xdr:sp macro="" textlink="">
      <xdr:nvSpPr>
        <xdr:cNvPr id="14606" name="Line 54">
          <a:extLst>
            <a:ext uri="{FF2B5EF4-FFF2-40B4-BE49-F238E27FC236}">
              <a16:creationId xmlns:a16="http://schemas.microsoft.com/office/drawing/2014/main" id="{00000000-0008-0000-0500-00000E390000}"/>
            </a:ext>
          </a:extLst>
        </xdr:cNvPr>
        <xdr:cNvSpPr>
          <a:spLocks noChangeShapeType="1"/>
        </xdr:cNvSpPr>
      </xdr:nvSpPr>
      <xdr:spPr bwMode="auto">
        <a:xfrm flipV="1">
          <a:off x="5581650" y="10001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238125</xdr:colOff>
      <xdr:row>6</xdr:row>
      <xdr:rowOff>152400</xdr:rowOff>
    </xdr:from>
    <xdr:to>
      <xdr:col>9</xdr:col>
      <xdr:colOff>133350</xdr:colOff>
      <xdr:row>7</xdr:row>
      <xdr:rowOff>161925</xdr:rowOff>
    </xdr:to>
    <xdr:sp macro="" textlink="">
      <xdr:nvSpPr>
        <xdr:cNvPr id="14391" name="Text Box 55">
          <a:extLst>
            <a:ext uri="{FF2B5EF4-FFF2-40B4-BE49-F238E27FC236}">
              <a16:creationId xmlns:a16="http://schemas.microsoft.com/office/drawing/2014/main" id="{00000000-0008-0000-0500-000037380000}"/>
            </a:ext>
          </a:extLst>
        </xdr:cNvPr>
        <xdr:cNvSpPr txBox="1">
          <a:spLocks noChangeArrowheads="1"/>
        </xdr:cNvSpPr>
      </xdr:nvSpPr>
      <xdr:spPr bwMode="auto">
        <a:xfrm>
          <a:off x="5724525" y="1314450"/>
          <a:ext cx="58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8</xdr:col>
      <xdr:colOff>114300</xdr:colOff>
      <xdr:row>5</xdr:row>
      <xdr:rowOff>152400</xdr:rowOff>
    </xdr:from>
    <xdr:to>
      <xdr:col>8</xdr:col>
      <xdr:colOff>590550</xdr:colOff>
      <xdr:row>6</xdr:row>
      <xdr:rowOff>152400</xdr:rowOff>
    </xdr:to>
    <xdr:sp macro="" textlink="">
      <xdr:nvSpPr>
        <xdr:cNvPr id="14392" name="Text Box 56">
          <a:extLst>
            <a:ext uri="{FF2B5EF4-FFF2-40B4-BE49-F238E27FC236}">
              <a16:creationId xmlns:a16="http://schemas.microsoft.com/office/drawing/2014/main" id="{00000000-0008-0000-0500-000038380000}"/>
            </a:ext>
          </a:extLst>
        </xdr:cNvPr>
        <xdr:cNvSpPr txBox="1">
          <a:spLocks noChangeArrowheads="1"/>
        </xdr:cNvSpPr>
      </xdr:nvSpPr>
      <xdr:spPr bwMode="auto">
        <a:xfrm>
          <a:off x="5600700" y="1143000"/>
          <a:ext cx="476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１２ｍ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09" name="Line 57">
          <a:extLst>
            <a:ext uri="{FF2B5EF4-FFF2-40B4-BE49-F238E27FC236}">
              <a16:creationId xmlns:a16="http://schemas.microsoft.com/office/drawing/2014/main" id="{00000000-0008-0000-0500-000011390000}"/>
            </a:ext>
          </a:extLst>
        </xdr:cNvPr>
        <xdr:cNvSpPr>
          <a:spLocks noChangeShapeType="1"/>
        </xdr:cNvSpPr>
      </xdr:nvSpPr>
      <xdr:spPr bwMode="auto">
        <a:xfrm>
          <a:off x="5486400" y="5791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4610" name="Line 58">
          <a:extLst>
            <a:ext uri="{FF2B5EF4-FFF2-40B4-BE49-F238E27FC236}">
              <a16:creationId xmlns:a16="http://schemas.microsoft.com/office/drawing/2014/main" id="{00000000-0008-0000-0500-000012390000}"/>
            </a:ext>
          </a:extLst>
        </xdr:cNvPr>
        <xdr:cNvSpPr>
          <a:spLocks noChangeShapeType="1"/>
        </xdr:cNvSpPr>
      </xdr:nvSpPr>
      <xdr:spPr bwMode="auto">
        <a:xfrm>
          <a:off x="5486400" y="39052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4611" name="Line 59">
          <a:extLst>
            <a:ext uri="{FF2B5EF4-FFF2-40B4-BE49-F238E27FC236}">
              <a16:creationId xmlns:a16="http://schemas.microsoft.com/office/drawing/2014/main" id="{00000000-0008-0000-0500-000013390000}"/>
            </a:ext>
          </a:extLst>
        </xdr:cNvPr>
        <xdr:cNvSpPr>
          <a:spLocks noChangeShapeType="1"/>
        </xdr:cNvSpPr>
      </xdr:nvSpPr>
      <xdr:spPr bwMode="auto">
        <a:xfrm>
          <a:off x="5486400" y="42481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19050</xdr:rowOff>
    </xdr:from>
    <xdr:to>
      <xdr:col>9</xdr:col>
      <xdr:colOff>0</xdr:colOff>
      <xdr:row>25</xdr:row>
      <xdr:rowOff>19050</xdr:rowOff>
    </xdr:to>
    <xdr:sp macro="" textlink="">
      <xdr:nvSpPr>
        <xdr:cNvPr id="14612" name="Line 60">
          <a:extLst>
            <a:ext uri="{FF2B5EF4-FFF2-40B4-BE49-F238E27FC236}">
              <a16:creationId xmlns:a16="http://schemas.microsoft.com/office/drawing/2014/main" id="{00000000-0008-0000-0500-000014390000}"/>
            </a:ext>
          </a:extLst>
        </xdr:cNvPr>
        <xdr:cNvSpPr>
          <a:spLocks noChangeShapeType="1"/>
        </xdr:cNvSpPr>
      </xdr:nvSpPr>
      <xdr:spPr bwMode="auto">
        <a:xfrm>
          <a:off x="5486400" y="44386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161925</xdr:rowOff>
    </xdr:from>
    <xdr:to>
      <xdr:col>9</xdr:col>
      <xdr:colOff>0</xdr:colOff>
      <xdr:row>27</xdr:row>
      <xdr:rowOff>161925</xdr:rowOff>
    </xdr:to>
    <xdr:sp macro="" textlink="">
      <xdr:nvSpPr>
        <xdr:cNvPr id="14613" name="Line 61">
          <a:extLst>
            <a:ext uri="{FF2B5EF4-FFF2-40B4-BE49-F238E27FC236}">
              <a16:creationId xmlns:a16="http://schemas.microsoft.com/office/drawing/2014/main" id="{00000000-0008-0000-0500-000015390000}"/>
            </a:ext>
          </a:extLst>
        </xdr:cNvPr>
        <xdr:cNvSpPr>
          <a:spLocks noChangeShapeType="1"/>
        </xdr:cNvSpPr>
      </xdr:nvSpPr>
      <xdr:spPr bwMode="auto">
        <a:xfrm>
          <a:off x="5486400" y="49244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4614" name="Line 62">
          <a:extLst>
            <a:ext uri="{FF2B5EF4-FFF2-40B4-BE49-F238E27FC236}">
              <a16:creationId xmlns:a16="http://schemas.microsoft.com/office/drawing/2014/main" id="{00000000-0008-0000-0500-000016390000}"/>
            </a:ext>
          </a:extLst>
        </xdr:cNvPr>
        <xdr:cNvSpPr>
          <a:spLocks noChangeShapeType="1"/>
        </xdr:cNvSpPr>
      </xdr:nvSpPr>
      <xdr:spPr bwMode="auto">
        <a:xfrm>
          <a:off x="5486400" y="51054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15" name="Line 63">
          <a:extLst>
            <a:ext uri="{FF2B5EF4-FFF2-40B4-BE49-F238E27FC236}">
              <a16:creationId xmlns:a16="http://schemas.microsoft.com/office/drawing/2014/main" id="{00000000-0008-0000-0500-000017390000}"/>
            </a:ext>
          </a:extLst>
        </xdr:cNvPr>
        <xdr:cNvSpPr>
          <a:spLocks noChangeShapeType="1"/>
        </xdr:cNvSpPr>
      </xdr:nvSpPr>
      <xdr:spPr bwMode="auto">
        <a:xfrm>
          <a:off x="5486400" y="54483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104775</xdr:rowOff>
    </xdr:from>
    <xdr:to>
      <xdr:col>10</xdr:col>
      <xdr:colOff>47625</xdr:colOff>
      <xdr:row>22</xdr:row>
      <xdr:rowOff>85725</xdr:rowOff>
    </xdr:to>
    <xdr:sp macro="" textlink="">
      <xdr:nvSpPr>
        <xdr:cNvPr id="14400" name="Text Box 64">
          <a:extLst>
            <a:ext uri="{FF2B5EF4-FFF2-40B4-BE49-F238E27FC236}">
              <a16:creationId xmlns:a16="http://schemas.microsoft.com/office/drawing/2014/main" id="{00000000-0008-0000-0500-000040380000}"/>
            </a:ext>
          </a:extLst>
        </xdr:cNvPr>
        <xdr:cNvSpPr txBox="1">
          <a:spLocks noChangeArrowheads="1"/>
        </xdr:cNvSpPr>
      </xdr:nvSpPr>
      <xdr:spPr bwMode="auto">
        <a:xfrm>
          <a:off x="6172200" y="383857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３９．５ｍ</a:t>
          </a:r>
        </a:p>
      </xdr:txBody>
    </xdr:sp>
    <xdr:clientData/>
  </xdr:twoCellAnchor>
  <xdr:twoCellAnchor>
    <xdr:from>
      <xdr:col>9</xdr:col>
      <xdr:colOff>0</xdr:colOff>
      <xdr:row>23</xdr:row>
      <xdr:rowOff>85725</xdr:rowOff>
    </xdr:from>
    <xdr:to>
      <xdr:col>10</xdr:col>
      <xdr:colOff>47625</xdr:colOff>
      <xdr:row>24</xdr:row>
      <xdr:rowOff>66675</xdr:rowOff>
    </xdr:to>
    <xdr:sp macro="" textlink="">
      <xdr:nvSpPr>
        <xdr:cNvPr id="14401" name="Text Box 65">
          <a:extLst>
            <a:ext uri="{FF2B5EF4-FFF2-40B4-BE49-F238E27FC236}">
              <a16:creationId xmlns:a16="http://schemas.microsoft.com/office/drawing/2014/main" id="{00000000-0008-0000-0500-000041380000}"/>
            </a:ext>
          </a:extLst>
        </xdr:cNvPr>
        <xdr:cNvSpPr txBox="1">
          <a:spLocks noChangeArrowheads="1"/>
        </xdr:cNvSpPr>
      </xdr:nvSpPr>
      <xdr:spPr bwMode="auto">
        <a:xfrm>
          <a:off x="6172200" y="416242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３１．５ｍ</a:t>
          </a:r>
        </a:p>
      </xdr:txBody>
    </xdr:sp>
    <xdr:clientData/>
  </xdr:twoCellAnchor>
  <xdr:twoCellAnchor>
    <xdr:from>
      <xdr:col>9</xdr:col>
      <xdr:colOff>0</xdr:colOff>
      <xdr:row>24</xdr:row>
      <xdr:rowOff>104775</xdr:rowOff>
    </xdr:from>
    <xdr:to>
      <xdr:col>10</xdr:col>
      <xdr:colOff>47625</xdr:colOff>
      <xdr:row>25</xdr:row>
      <xdr:rowOff>85725</xdr:rowOff>
    </xdr:to>
    <xdr:sp macro="" textlink="">
      <xdr:nvSpPr>
        <xdr:cNvPr id="14402" name="Text Box 66">
          <a:extLst>
            <a:ext uri="{FF2B5EF4-FFF2-40B4-BE49-F238E27FC236}">
              <a16:creationId xmlns:a16="http://schemas.microsoft.com/office/drawing/2014/main" id="{00000000-0008-0000-0500-000042380000}"/>
            </a:ext>
          </a:extLst>
        </xdr:cNvPr>
        <xdr:cNvSpPr txBox="1">
          <a:spLocks noChangeArrowheads="1"/>
        </xdr:cNvSpPr>
      </xdr:nvSpPr>
      <xdr:spPr bwMode="auto">
        <a:xfrm>
          <a:off x="6172200" y="435292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２７．５ｍ</a:t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10</xdr:col>
      <xdr:colOff>47625</xdr:colOff>
      <xdr:row>28</xdr:row>
      <xdr:rowOff>57150</xdr:rowOff>
    </xdr:to>
    <xdr:sp macro="" textlink="">
      <xdr:nvSpPr>
        <xdr:cNvPr id="14403" name="Text Box 67">
          <a:extLst>
            <a:ext uri="{FF2B5EF4-FFF2-40B4-BE49-F238E27FC236}">
              <a16:creationId xmlns:a16="http://schemas.microsoft.com/office/drawing/2014/main" id="{00000000-0008-0000-0500-000043380000}"/>
            </a:ext>
          </a:extLst>
        </xdr:cNvPr>
        <xdr:cNvSpPr txBox="1">
          <a:spLocks noChangeArrowheads="1"/>
        </xdr:cNvSpPr>
      </xdr:nvSpPr>
      <xdr:spPr bwMode="auto">
        <a:xfrm>
          <a:off x="6172200" y="4829175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２２．５ｍ</a:t>
          </a:r>
        </a:p>
      </xdr:txBody>
    </xdr:sp>
    <xdr:clientData/>
  </xdr:twoCellAnchor>
  <xdr:twoCellAnchor>
    <xdr:from>
      <xdr:col>9</xdr:col>
      <xdr:colOff>0</xdr:colOff>
      <xdr:row>28</xdr:row>
      <xdr:rowOff>85725</xdr:rowOff>
    </xdr:from>
    <xdr:to>
      <xdr:col>10</xdr:col>
      <xdr:colOff>47625</xdr:colOff>
      <xdr:row>29</xdr:row>
      <xdr:rowOff>66675</xdr:rowOff>
    </xdr:to>
    <xdr:sp macro="" textlink="">
      <xdr:nvSpPr>
        <xdr:cNvPr id="14404" name="Text Box 68">
          <a:extLst>
            <a:ext uri="{FF2B5EF4-FFF2-40B4-BE49-F238E27FC236}">
              <a16:creationId xmlns:a16="http://schemas.microsoft.com/office/drawing/2014/main" id="{00000000-0008-0000-0500-000044380000}"/>
            </a:ext>
          </a:extLst>
        </xdr:cNvPr>
        <xdr:cNvSpPr txBox="1">
          <a:spLocks noChangeArrowheads="1"/>
        </xdr:cNvSpPr>
      </xdr:nvSpPr>
      <xdr:spPr bwMode="auto">
        <a:xfrm>
          <a:off x="6172200" y="501967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１８．５ｍ</a:t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10</xdr:col>
      <xdr:colOff>47625</xdr:colOff>
      <xdr:row>31</xdr:row>
      <xdr:rowOff>66675</xdr:rowOff>
    </xdr:to>
    <xdr:sp macro="" textlink="">
      <xdr:nvSpPr>
        <xdr:cNvPr id="14405" name="Text Box 69">
          <a:extLst>
            <a:ext uri="{FF2B5EF4-FFF2-40B4-BE49-F238E27FC236}">
              <a16:creationId xmlns:a16="http://schemas.microsoft.com/office/drawing/2014/main" id="{00000000-0008-0000-0500-000045380000}"/>
            </a:ext>
          </a:extLst>
        </xdr:cNvPr>
        <xdr:cNvSpPr txBox="1">
          <a:spLocks noChangeArrowheads="1"/>
        </xdr:cNvSpPr>
      </xdr:nvSpPr>
      <xdr:spPr bwMode="auto">
        <a:xfrm>
          <a:off x="6172200" y="536257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１０．５ｍ</a:t>
          </a:r>
        </a:p>
      </xdr:txBody>
    </xdr:sp>
    <xdr:clientData/>
  </xdr:twoCellAnchor>
  <xdr:twoCellAnchor>
    <xdr:from>
      <xdr:col>9</xdr:col>
      <xdr:colOff>0</xdr:colOff>
      <xdr:row>32</xdr:row>
      <xdr:rowOff>76200</xdr:rowOff>
    </xdr:from>
    <xdr:to>
      <xdr:col>10</xdr:col>
      <xdr:colOff>47625</xdr:colOff>
      <xdr:row>33</xdr:row>
      <xdr:rowOff>66675</xdr:rowOff>
    </xdr:to>
    <xdr:sp macro="" textlink="">
      <xdr:nvSpPr>
        <xdr:cNvPr id="14406" name="Text Box 70">
          <a:extLst>
            <a:ext uri="{FF2B5EF4-FFF2-40B4-BE49-F238E27FC236}">
              <a16:creationId xmlns:a16="http://schemas.microsoft.com/office/drawing/2014/main" id="{00000000-0008-0000-0500-000046380000}"/>
            </a:ext>
          </a:extLst>
        </xdr:cNvPr>
        <xdr:cNvSpPr txBox="1">
          <a:spLocks noChangeArrowheads="1"/>
        </xdr:cNvSpPr>
      </xdr:nvSpPr>
      <xdr:spPr bwMode="auto">
        <a:xfrm>
          <a:off x="6172200" y="5695950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０ｍ</a:t>
          </a:r>
        </a:p>
      </xdr:txBody>
    </xdr:sp>
    <xdr:clientData/>
  </xdr:twoCellAnchor>
  <xdr:twoCellAnchor>
    <xdr:from>
      <xdr:col>6</xdr:col>
      <xdr:colOff>666750</xdr:colOff>
      <xdr:row>26</xdr:row>
      <xdr:rowOff>66675</xdr:rowOff>
    </xdr:from>
    <xdr:to>
      <xdr:col>9</xdr:col>
      <xdr:colOff>9525</xdr:colOff>
      <xdr:row>26</xdr:row>
      <xdr:rowOff>66675</xdr:rowOff>
    </xdr:to>
    <xdr:sp macro="" textlink="">
      <xdr:nvSpPr>
        <xdr:cNvPr id="14623" name="Line 71">
          <a:extLst>
            <a:ext uri="{FF2B5EF4-FFF2-40B4-BE49-F238E27FC236}">
              <a16:creationId xmlns:a16="http://schemas.microsoft.com/office/drawing/2014/main" id="{00000000-0008-0000-0500-00001F390000}"/>
            </a:ext>
          </a:extLst>
        </xdr:cNvPr>
        <xdr:cNvSpPr>
          <a:spLocks noChangeShapeType="1"/>
        </xdr:cNvSpPr>
      </xdr:nvSpPr>
      <xdr:spPr bwMode="auto">
        <a:xfrm>
          <a:off x="4781550" y="465772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152400</xdr:rowOff>
    </xdr:from>
    <xdr:to>
      <xdr:col>10</xdr:col>
      <xdr:colOff>47625</xdr:colOff>
      <xdr:row>26</xdr:row>
      <xdr:rowOff>142875</xdr:rowOff>
    </xdr:to>
    <xdr:sp macro="" textlink="">
      <xdr:nvSpPr>
        <xdr:cNvPr id="14408" name="Text Box 72">
          <a:extLst>
            <a:ext uri="{FF2B5EF4-FFF2-40B4-BE49-F238E27FC236}">
              <a16:creationId xmlns:a16="http://schemas.microsoft.com/office/drawing/2014/main" id="{00000000-0008-0000-0500-000048380000}"/>
            </a:ext>
          </a:extLst>
        </xdr:cNvPr>
        <xdr:cNvSpPr txBox="1">
          <a:spLocks noChangeArrowheads="1"/>
        </xdr:cNvSpPr>
      </xdr:nvSpPr>
      <xdr:spPr bwMode="auto">
        <a:xfrm>
          <a:off x="6172200" y="4572000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1"/>
  <sheetViews>
    <sheetView zoomScale="147" workbookViewId="0">
      <selection activeCell="B31" sqref="B31"/>
    </sheetView>
  </sheetViews>
  <sheetFormatPr defaultRowHeight="13.5" x14ac:dyDescent="0.15"/>
  <cols>
    <col min="1" max="1" width="3.75" customWidth="1"/>
    <col min="2" max="2" width="6" customWidth="1"/>
    <col min="3" max="3" width="19.375" style="115" customWidth="1"/>
    <col min="4" max="4" width="18.625" style="116" customWidth="1"/>
    <col min="5" max="6" width="18.625" style="117" customWidth="1"/>
    <col min="7" max="7" width="3.75" customWidth="1"/>
  </cols>
  <sheetData>
    <row r="1" spans="1:10" ht="27.75" customHeight="1" x14ac:dyDescent="0.15">
      <c r="A1" s="142" t="s">
        <v>128</v>
      </c>
      <c r="B1" s="142"/>
      <c r="C1" s="142"/>
      <c r="D1" s="142"/>
      <c r="E1" s="142"/>
      <c r="F1" s="142"/>
    </row>
    <row r="2" spans="1:10" ht="28.5" customHeight="1" x14ac:dyDescent="0.15">
      <c r="A2" s="143"/>
      <c r="B2" s="143"/>
      <c r="C2" s="143"/>
      <c r="D2" s="143"/>
      <c r="E2" s="143"/>
      <c r="F2" s="143"/>
    </row>
    <row r="3" spans="1:10" ht="23.25" customHeight="1" x14ac:dyDescent="0.15">
      <c r="A3" s="74" t="s">
        <v>85</v>
      </c>
      <c r="B3" s="75" t="s">
        <v>86</v>
      </c>
      <c r="C3" s="76" t="s">
        <v>87</v>
      </c>
      <c r="D3" s="77"/>
      <c r="E3" s="78"/>
      <c r="F3" s="79"/>
    </row>
    <row r="4" spans="1:10" ht="20.100000000000001" customHeight="1" x14ac:dyDescent="0.15">
      <c r="A4" s="80">
        <v>1</v>
      </c>
      <c r="B4" s="125">
        <v>29</v>
      </c>
      <c r="C4" s="82" t="s">
        <v>47</v>
      </c>
      <c r="D4" s="80" t="s">
        <v>88</v>
      </c>
      <c r="E4" s="121"/>
      <c r="F4" s="83"/>
      <c r="G4" s="84"/>
      <c r="H4" s="84"/>
      <c r="I4" s="84"/>
      <c r="J4" s="84"/>
    </row>
    <row r="5" spans="1:10" ht="20.100000000000001" customHeight="1" x14ac:dyDescent="0.15">
      <c r="A5" s="85">
        <f t="shared" ref="A5:A35" si="0">A4+1</f>
        <v>2</v>
      </c>
      <c r="B5" s="124">
        <v>9</v>
      </c>
      <c r="C5" s="87" t="s">
        <v>114</v>
      </c>
      <c r="D5" s="88" t="s">
        <v>89</v>
      </c>
      <c r="E5" s="121"/>
      <c r="F5" s="89"/>
      <c r="G5" s="84"/>
      <c r="H5" s="84"/>
      <c r="I5" s="84"/>
      <c r="J5" s="84"/>
    </row>
    <row r="6" spans="1:10" ht="20.100000000000001" customHeight="1" x14ac:dyDescent="0.15">
      <c r="A6" s="85">
        <f t="shared" si="0"/>
        <v>3</v>
      </c>
      <c r="B6" s="86">
        <v>21</v>
      </c>
      <c r="C6" s="106" t="s">
        <v>118</v>
      </c>
      <c r="D6" s="118" t="s">
        <v>88</v>
      </c>
      <c r="E6" s="121"/>
      <c r="F6" s="89"/>
      <c r="G6" s="84"/>
      <c r="H6" s="84"/>
      <c r="I6" s="84"/>
      <c r="J6" s="84"/>
    </row>
    <row r="7" spans="1:10" ht="20.100000000000001" customHeight="1" x14ac:dyDescent="0.15">
      <c r="A7" s="85">
        <f t="shared" si="0"/>
        <v>4</v>
      </c>
      <c r="B7" s="86">
        <v>13</v>
      </c>
      <c r="C7" s="87" t="s">
        <v>40</v>
      </c>
      <c r="D7" s="88" t="s">
        <v>89</v>
      </c>
      <c r="E7" s="121"/>
      <c r="F7" s="89"/>
      <c r="G7" s="90"/>
      <c r="H7" s="90"/>
      <c r="I7" s="90"/>
      <c r="J7" s="90"/>
    </row>
    <row r="8" spans="1:10" ht="20.100000000000001" customHeight="1" x14ac:dyDescent="0.15">
      <c r="A8" s="85">
        <f t="shared" si="0"/>
        <v>5</v>
      </c>
      <c r="B8" s="86">
        <v>17</v>
      </c>
      <c r="C8" s="91" t="s">
        <v>90</v>
      </c>
      <c r="D8" s="88" t="s">
        <v>89</v>
      </c>
      <c r="E8" s="121"/>
      <c r="F8" s="92"/>
      <c r="G8" s="93"/>
      <c r="H8" s="93"/>
      <c r="I8" s="93"/>
      <c r="J8" s="93"/>
    </row>
    <row r="9" spans="1:10" ht="20.100000000000001" customHeight="1" x14ac:dyDescent="0.15">
      <c r="A9" s="85">
        <f t="shared" si="0"/>
        <v>6</v>
      </c>
      <c r="B9" s="86">
        <v>16</v>
      </c>
      <c r="C9" s="91" t="s">
        <v>119</v>
      </c>
      <c r="D9" s="88" t="s">
        <v>89</v>
      </c>
      <c r="E9" s="121"/>
      <c r="F9" s="89"/>
      <c r="G9" s="93"/>
      <c r="H9" s="93"/>
      <c r="I9" s="93"/>
      <c r="J9" s="93"/>
    </row>
    <row r="10" spans="1:10" ht="20.100000000000001" customHeight="1" x14ac:dyDescent="0.15">
      <c r="A10" s="85">
        <f t="shared" si="0"/>
        <v>7</v>
      </c>
      <c r="B10" s="86">
        <v>8</v>
      </c>
      <c r="C10" s="94" t="s">
        <v>120</v>
      </c>
      <c r="D10" s="119" t="s">
        <v>88</v>
      </c>
      <c r="E10" s="121"/>
      <c r="F10" s="89"/>
      <c r="G10" s="93"/>
      <c r="H10" s="93"/>
      <c r="I10" s="93"/>
      <c r="J10" s="93"/>
    </row>
    <row r="11" spans="1:10" ht="20.100000000000001" customHeight="1" x14ac:dyDescent="0.15">
      <c r="A11" s="85">
        <f t="shared" si="0"/>
        <v>8</v>
      </c>
      <c r="B11" s="86">
        <v>5</v>
      </c>
      <c r="C11" s="91" t="s">
        <v>91</v>
      </c>
      <c r="D11" s="88" t="s">
        <v>89</v>
      </c>
      <c r="E11" s="121"/>
      <c r="F11" s="89"/>
      <c r="G11" s="93"/>
      <c r="H11" s="93"/>
      <c r="I11" s="93"/>
      <c r="J11" s="93"/>
    </row>
    <row r="12" spans="1:10" ht="20.100000000000001" customHeight="1" x14ac:dyDescent="0.15">
      <c r="A12" s="85">
        <f t="shared" si="0"/>
        <v>9</v>
      </c>
      <c r="B12" s="86">
        <v>25</v>
      </c>
      <c r="C12" s="94" t="s">
        <v>92</v>
      </c>
      <c r="D12" s="141" t="s">
        <v>141</v>
      </c>
      <c r="E12" s="89"/>
      <c r="F12" s="89"/>
      <c r="G12" s="93"/>
      <c r="H12" s="93"/>
      <c r="I12" s="93"/>
      <c r="J12" s="93"/>
    </row>
    <row r="13" spans="1:10" ht="20.100000000000001" customHeight="1" x14ac:dyDescent="0.15">
      <c r="A13" s="85">
        <f t="shared" si="0"/>
        <v>10</v>
      </c>
      <c r="B13" s="95">
        <v>1</v>
      </c>
      <c r="C13" s="97" t="s">
        <v>93</v>
      </c>
      <c r="D13" s="98" t="s">
        <v>89</v>
      </c>
      <c r="E13" s="99"/>
      <c r="F13" s="99"/>
      <c r="G13" s="93"/>
      <c r="H13" s="93"/>
      <c r="I13" s="93"/>
      <c r="J13" s="93"/>
    </row>
    <row r="14" spans="1:10" ht="20.100000000000001" customHeight="1" x14ac:dyDescent="0.15">
      <c r="A14" s="85">
        <f t="shared" si="0"/>
        <v>11</v>
      </c>
      <c r="B14" s="81">
        <v>30</v>
      </c>
      <c r="C14" s="91" t="s">
        <v>94</v>
      </c>
      <c r="D14" s="80" t="s">
        <v>95</v>
      </c>
      <c r="E14" s="100"/>
      <c r="F14" s="100"/>
      <c r="G14" s="93"/>
      <c r="H14" s="93"/>
      <c r="I14" s="93"/>
      <c r="J14" s="93"/>
    </row>
    <row r="15" spans="1:10" ht="20.100000000000001" customHeight="1" x14ac:dyDescent="0.15">
      <c r="A15" s="85">
        <f t="shared" si="0"/>
        <v>12</v>
      </c>
      <c r="B15" s="101">
        <v>32</v>
      </c>
      <c r="C15" s="102" t="s">
        <v>38</v>
      </c>
      <c r="D15" s="88" t="s">
        <v>96</v>
      </c>
      <c r="E15" s="89"/>
      <c r="F15" s="89"/>
      <c r="G15" s="93"/>
      <c r="H15" s="93"/>
      <c r="I15" s="93"/>
      <c r="J15" s="93"/>
    </row>
    <row r="16" spans="1:10" ht="20.100000000000001" customHeight="1" x14ac:dyDescent="0.15">
      <c r="A16" s="85">
        <f t="shared" si="0"/>
        <v>13</v>
      </c>
      <c r="B16" s="86">
        <v>14</v>
      </c>
      <c r="C16" s="94" t="s">
        <v>35</v>
      </c>
      <c r="D16" s="88" t="s">
        <v>96</v>
      </c>
      <c r="E16" s="89"/>
      <c r="F16" s="89"/>
      <c r="G16" s="93"/>
      <c r="H16" s="93"/>
      <c r="I16" s="93"/>
      <c r="J16" s="93"/>
    </row>
    <row r="17" spans="1:10" ht="20.100000000000001" customHeight="1" x14ac:dyDescent="0.15">
      <c r="A17" s="85">
        <f t="shared" si="0"/>
        <v>14</v>
      </c>
      <c r="B17" s="86">
        <v>10</v>
      </c>
      <c r="C17" s="94" t="s">
        <v>39</v>
      </c>
      <c r="D17" s="88" t="s">
        <v>96</v>
      </c>
      <c r="E17" s="89"/>
      <c r="F17" s="89"/>
      <c r="G17" s="93"/>
      <c r="H17" s="93"/>
      <c r="I17" s="93"/>
      <c r="J17" s="93"/>
    </row>
    <row r="18" spans="1:10" ht="20.100000000000001" customHeight="1" x14ac:dyDescent="0.15">
      <c r="A18" s="85">
        <f t="shared" si="0"/>
        <v>15</v>
      </c>
      <c r="B18" s="86">
        <v>26</v>
      </c>
      <c r="C18" s="94" t="s">
        <v>37</v>
      </c>
      <c r="D18" s="88" t="s">
        <v>96</v>
      </c>
      <c r="E18" s="89"/>
      <c r="F18" s="89"/>
      <c r="G18" s="93"/>
      <c r="H18" s="93"/>
      <c r="I18" s="93"/>
      <c r="J18" s="93"/>
    </row>
    <row r="19" spans="1:10" ht="20.100000000000001" customHeight="1" x14ac:dyDescent="0.15">
      <c r="A19" s="85">
        <f t="shared" si="0"/>
        <v>16</v>
      </c>
      <c r="B19" s="86">
        <v>6</v>
      </c>
      <c r="C19" s="94" t="s">
        <v>43</v>
      </c>
      <c r="D19" s="88" t="s">
        <v>96</v>
      </c>
      <c r="E19" s="92"/>
      <c r="F19" s="92"/>
      <c r="G19" s="93"/>
      <c r="H19" s="93"/>
      <c r="I19" s="93"/>
      <c r="J19" s="93"/>
    </row>
    <row r="20" spans="1:10" ht="20.100000000000001" customHeight="1" x14ac:dyDescent="0.15">
      <c r="A20" s="85">
        <f t="shared" si="0"/>
        <v>17</v>
      </c>
      <c r="B20" s="86">
        <v>22</v>
      </c>
      <c r="C20" s="94" t="s">
        <v>49</v>
      </c>
      <c r="D20" s="88" t="s">
        <v>96</v>
      </c>
      <c r="E20" s="89"/>
      <c r="F20" s="89"/>
      <c r="G20" s="93"/>
      <c r="H20" s="93"/>
      <c r="I20" s="93"/>
      <c r="J20" s="93"/>
    </row>
    <row r="21" spans="1:10" ht="20.100000000000001" customHeight="1" x14ac:dyDescent="0.15">
      <c r="A21" s="85">
        <f t="shared" si="0"/>
        <v>18</v>
      </c>
      <c r="B21" s="86">
        <v>24</v>
      </c>
      <c r="C21" s="91" t="s">
        <v>42</v>
      </c>
      <c r="D21" s="88" t="s">
        <v>96</v>
      </c>
      <c r="E21" s="92"/>
      <c r="F21" s="92"/>
      <c r="G21" s="93"/>
      <c r="H21" s="93"/>
      <c r="I21" s="93"/>
      <c r="J21" s="93"/>
    </row>
    <row r="22" spans="1:10" ht="20.100000000000001" customHeight="1" x14ac:dyDescent="0.15">
      <c r="A22" s="85">
        <f t="shared" si="0"/>
        <v>19</v>
      </c>
      <c r="B22" s="86">
        <v>18</v>
      </c>
      <c r="C22" s="94" t="s">
        <v>46</v>
      </c>
      <c r="D22" s="88" t="s">
        <v>96</v>
      </c>
      <c r="E22" s="120"/>
      <c r="F22" s="92"/>
      <c r="G22" s="93"/>
      <c r="H22" s="93"/>
      <c r="I22" s="93"/>
      <c r="J22" s="93"/>
    </row>
    <row r="23" spans="1:10" ht="20.100000000000001" customHeight="1" x14ac:dyDescent="0.15">
      <c r="A23" s="85">
        <f t="shared" si="0"/>
        <v>20</v>
      </c>
      <c r="B23" s="103">
        <v>2</v>
      </c>
      <c r="C23" s="97" t="s">
        <v>121</v>
      </c>
      <c r="D23" s="126" t="s">
        <v>95</v>
      </c>
      <c r="E23" s="104"/>
      <c r="F23" s="104"/>
      <c r="G23" s="93"/>
      <c r="H23" s="93"/>
      <c r="I23" s="93"/>
      <c r="J23" s="93"/>
    </row>
    <row r="24" spans="1:10" ht="20.100000000000001" customHeight="1" x14ac:dyDescent="0.15">
      <c r="A24" s="85">
        <f t="shared" si="0"/>
        <v>21</v>
      </c>
      <c r="B24" s="81">
        <v>11</v>
      </c>
      <c r="C24" s="106" t="s">
        <v>34</v>
      </c>
      <c r="D24" s="105" t="s">
        <v>97</v>
      </c>
      <c r="E24" s="100"/>
      <c r="F24" s="100"/>
      <c r="G24" s="93"/>
      <c r="H24" s="93"/>
      <c r="I24" s="93"/>
      <c r="J24" s="93"/>
    </row>
    <row r="25" spans="1:10" ht="20.100000000000001" customHeight="1" x14ac:dyDescent="0.15">
      <c r="A25" s="85">
        <f t="shared" si="0"/>
        <v>22</v>
      </c>
      <c r="B25" s="86">
        <v>3</v>
      </c>
      <c r="C25" s="94" t="s">
        <v>115</v>
      </c>
      <c r="D25" s="85" t="s">
        <v>97</v>
      </c>
      <c r="E25" s="89"/>
      <c r="F25" s="89"/>
      <c r="G25" s="93"/>
      <c r="H25" s="93"/>
      <c r="I25" s="93"/>
      <c r="J25" s="93"/>
    </row>
    <row r="26" spans="1:10" ht="20.100000000000001" customHeight="1" x14ac:dyDescent="0.15">
      <c r="A26" s="85">
        <f t="shared" si="0"/>
        <v>23</v>
      </c>
      <c r="B26" s="86">
        <v>27</v>
      </c>
      <c r="C26" s="91" t="s">
        <v>44</v>
      </c>
      <c r="D26" s="85" t="s">
        <v>97</v>
      </c>
      <c r="E26" s="89"/>
      <c r="F26" s="89"/>
    </row>
    <row r="27" spans="1:10" ht="20.100000000000001" customHeight="1" x14ac:dyDescent="0.15">
      <c r="A27" s="85">
        <f t="shared" si="0"/>
        <v>24</v>
      </c>
      <c r="B27" s="86">
        <v>7</v>
      </c>
      <c r="C27" s="91" t="s">
        <v>45</v>
      </c>
      <c r="D27" s="85" t="s">
        <v>97</v>
      </c>
      <c r="E27" s="89"/>
      <c r="F27" s="89"/>
    </row>
    <row r="28" spans="1:10" ht="20.100000000000001" customHeight="1" x14ac:dyDescent="0.15">
      <c r="A28" s="85">
        <f t="shared" si="0"/>
        <v>25</v>
      </c>
      <c r="B28" s="103">
        <v>19</v>
      </c>
      <c r="C28" s="107" t="s">
        <v>41</v>
      </c>
      <c r="D28" s="96" t="s">
        <v>97</v>
      </c>
      <c r="E28" s="104"/>
      <c r="F28" s="104"/>
    </row>
    <row r="29" spans="1:10" ht="20.100000000000001" customHeight="1" x14ac:dyDescent="0.15">
      <c r="A29" s="85">
        <f t="shared" si="0"/>
        <v>26</v>
      </c>
      <c r="B29" s="101">
        <v>31</v>
      </c>
      <c r="C29" s="106" t="s">
        <v>36</v>
      </c>
      <c r="D29" s="80" t="s">
        <v>98</v>
      </c>
      <c r="E29" s="100"/>
      <c r="F29" s="100"/>
    </row>
    <row r="30" spans="1:10" ht="20.100000000000001" customHeight="1" x14ac:dyDescent="0.15">
      <c r="A30" s="85">
        <f t="shared" si="0"/>
        <v>27</v>
      </c>
      <c r="B30" s="86">
        <v>15</v>
      </c>
      <c r="C30" s="91" t="s">
        <v>99</v>
      </c>
      <c r="D30" s="96" t="s">
        <v>98</v>
      </c>
      <c r="E30" s="92"/>
      <c r="F30" s="92"/>
    </row>
    <row r="31" spans="1:10" ht="20.100000000000001" customHeight="1" x14ac:dyDescent="0.15">
      <c r="A31" s="85">
        <f t="shared" si="0"/>
        <v>28</v>
      </c>
      <c r="B31" s="86">
        <v>4</v>
      </c>
      <c r="C31" s="94" t="s">
        <v>48</v>
      </c>
      <c r="D31" s="85" t="s">
        <v>100</v>
      </c>
      <c r="E31" s="89"/>
      <c r="F31" s="89"/>
    </row>
    <row r="32" spans="1:10" ht="20.100000000000001" customHeight="1" x14ac:dyDescent="0.15">
      <c r="A32" s="85">
        <f t="shared" si="0"/>
        <v>29</v>
      </c>
      <c r="B32" s="86">
        <v>28</v>
      </c>
      <c r="C32" s="94" t="s">
        <v>101</v>
      </c>
      <c r="D32" s="85" t="s">
        <v>100</v>
      </c>
      <c r="E32" s="89"/>
      <c r="F32" s="89"/>
    </row>
    <row r="33" spans="1:10" ht="20.100000000000001" customHeight="1" x14ac:dyDescent="0.15">
      <c r="A33" s="85">
        <f t="shared" si="0"/>
        <v>30</v>
      </c>
      <c r="B33" s="86">
        <v>12</v>
      </c>
      <c r="C33" s="94" t="s">
        <v>122</v>
      </c>
      <c r="D33" s="96" t="s">
        <v>100</v>
      </c>
      <c r="E33" s="89"/>
      <c r="F33" s="89"/>
    </row>
    <row r="34" spans="1:10" ht="20.100000000000001" customHeight="1" x14ac:dyDescent="0.15">
      <c r="A34" s="85">
        <f t="shared" si="0"/>
        <v>31</v>
      </c>
      <c r="B34" s="86">
        <v>23</v>
      </c>
      <c r="C34" s="91" t="s">
        <v>102</v>
      </c>
      <c r="D34" s="96" t="s">
        <v>98</v>
      </c>
      <c r="E34" s="89"/>
      <c r="F34" s="89"/>
    </row>
    <row r="35" spans="1:10" ht="20.100000000000001" customHeight="1" x14ac:dyDescent="0.15">
      <c r="A35" s="85">
        <f t="shared" si="0"/>
        <v>32</v>
      </c>
      <c r="B35" s="103">
        <v>20</v>
      </c>
      <c r="C35" s="97" t="s">
        <v>104</v>
      </c>
      <c r="D35" s="108" t="s">
        <v>100</v>
      </c>
      <c r="E35" s="104"/>
      <c r="F35" s="104"/>
      <c r="J35" s="109"/>
    </row>
    <row r="36" spans="1:10" ht="20.100000000000001" customHeight="1" x14ac:dyDescent="0.15">
      <c r="A36" s="105"/>
      <c r="B36" s="105"/>
      <c r="C36" s="106"/>
      <c r="D36" s="118"/>
      <c r="E36" s="100"/>
      <c r="F36" s="100"/>
      <c r="J36" s="109"/>
    </row>
    <row r="37" spans="1:10" ht="20.100000000000001" customHeight="1" x14ac:dyDescent="0.15">
      <c r="A37" s="85"/>
      <c r="B37" s="85"/>
      <c r="C37" s="94"/>
      <c r="D37" s="119"/>
      <c r="E37" s="89"/>
      <c r="F37" s="89"/>
    </row>
    <row r="38" spans="1:10" ht="20.100000000000001" customHeight="1" x14ac:dyDescent="0.15">
      <c r="A38" s="108"/>
      <c r="B38" s="108"/>
      <c r="C38" s="107"/>
      <c r="D38" s="110"/>
      <c r="E38" s="104"/>
      <c r="F38" s="104"/>
      <c r="I38" s="111"/>
    </row>
    <row r="39" spans="1:10" ht="20.100000000000001" customHeight="1" x14ac:dyDescent="0.15">
      <c r="A39" s="111"/>
      <c r="B39" s="111"/>
      <c r="C39" s="112"/>
      <c r="D39" s="113"/>
      <c r="E39" s="114"/>
      <c r="F39" s="114"/>
    </row>
    <row r="40" spans="1:10" s="111" customFormat="1" ht="3.75" customHeight="1" x14ac:dyDescent="0.15">
      <c r="A40"/>
      <c r="B40"/>
      <c r="C40" s="115"/>
      <c r="D40" s="116"/>
      <c r="E40" s="117"/>
      <c r="F40" s="117"/>
      <c r="I40"/>
    </row>
    <row r="41" spans="1:10" x14ac:dyDescent="0.15">
      <c r="E41" s="117">
        <f>COUNTA(E5:E33)</f>
        <v>0</v>
      </c>
    </row>
  </sheetData>
  <mergeCells count="2">
    <mergeCell ref="A1:F1"/>
    <mergeCell ref="A2:F2"/>
  </mergeCells>
  <phoneticPr fontId="2"/>
  <printOptions horizontalCentered="1"/>
  <pageMargins left="0.7874015748031496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5"/>
  <sheetViews>
    <sheetView view="pageBreakPreview" zoomScale="59" zoomScaleNormal="75" workbookViewId="0">
      <selection activeCell="C1" sqref="C1"/>
    </sheetView>
  </sheetViews>
  <sheetFormatPr defaultRowHeight="13.5" x14ac:dyDescent="0.15"/>
  <cols>
    <col min="1" max="9" width="20.625" customWidth="1"/>
    <col min="10" max="17" width="7.625" customWidth="1"/>
    <col min="19" max="27" width="20.625" hidden="1" customWidth="1"/>
    <col min="28" max="35" width="7.625" hidden="1" customWidth="1"/>
  </cols>
  <sheetData>
    <row r="2" spans="1:35" ht="32.25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9" t="s">
        <v>103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35" ht="13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4" customHeight="1" x14ac:dyDescent="0.25">
      <c r="A4" s="10"/>
      <c r="B4" s="3"/>
      <c r="C4" s="3" t="s">
        <v>22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0"/>
      <c r="T4" s="3"/>
      <c r="U4" s="3" t="s">
        <v>22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11" customFormat="1" ht="28.5" x14ac:dyDescent="0.3">
      <c r="A5" s="10"/>
      <c r="B5" s="10"/>
      <c r="J5" s="8"/>
      <c r="K5" s="8"/>
      <c r="L5" s="8"/>
      <c r="N5" s="157">
        <v>42882</v>
      </c>
      <c r="O5" s="158"/>
      <c r="P5" s="158"/>
      <c r="Q5" s="158"/>
      <c r="S5" s="10"/>
      <c r="T5" s="10"/>
      <c r="AB5" s="8"/>
      <c r="AC5" s="8"/>
      <c r="AD5" s="8"/>
      <c r="AF5" s="157">
        <v>41825</v>
      </c>
      <c r="AG5" s="158"/>
      <c r="AH5" s="158"/>
      <c r="AI5" s="158"/>
    </row>
    <row r="6" spans="1:35" ht="24.95" customHeight="1" x14ac:dyDescent="0.15">
      <c r="A6" s="156"/>
      <c r="B6" s="154" t="str">
        <f>IF('各チーム２ (2)'!$B$4="",'Ａ～Ｂ'!T6:T7,VLOOKUP(T6,'各チーム２ (2)'!$B$4:$C$35,2,FALSE))</f>
        <v>フォルサ若松ＦＣ</v>
      </c>
      <c r="C6" s="154" t="str">
        <f>IF('各チーム２ (2)'!$B$4="",'Ａ～Ｂ'!U6:U7,VLOOKUP(U6,'各チーム２ (2)'!$B$4:$C$35,2,FALSE))</f>
        <v>ＦＣクレセール</v>
      </c>
      <c r="D6" s="154" t="str">
        <f>IF('各チーム２ (2)'!$B$4="",'Ａ～Ｂ'!V6:V7,VLOOKUP(V6,'各チーム２ (2)'!$B$4:$C$35,2,FALSE))</f>
        <v>潮来SSS</v>
      </c>
      <c r="E6" s="154" t="str">
        <f>IF('各チーム２ (2)'!$B$4="",'Ａ～Ｂ'!W6:W7,VLOOKUP(W6,'各チーム２ (2)'!$B$4:$C$35,2,FALSE))</f>
        <v>鉾田SSS</v>
      </c>
      <c r="F6" s="154" t="str">
        <f>IF('各チーム２ (2)'!$B$4="",'Ａ～Ｂ'!X6:X7,VLOOKUP(X6,'各チーム２ (2)'!$B$4:$C$35,2,FALSE))</f>
        <v>波崎太田ＦＣ</v>
      </c>
      <c r="G6" s="154" t="str">
        <f>IF('各チーム２ (2)'!$B$4="",'Ａ～Ｂ'!Y6:Y7,VLOOKUP(Y6,'各チーム２ (2)'!$B$4:$C$35,2,FALSE))</f>
        <v>鉢形SSS</v>
      </c>
      <c r="H6" s="154" t="str">
        <f>IF('各チーム２ (2)'!$B$4="",'Ａ～Ｂ'!Z6:Z7,VLOOKUP(Z6,'各チーム２ (2)'!$B$4:$C$35,2,FALSE))</f>
        <v>津知SS</v>
      </c>
      <c r="I6" s="154" t="str">
        <f>IF('各チーム２ (2)'!$B$4="",'Ａ～Ｂ'!AA6:AA7,VLOOKUP(AA6,'各チーム２ (2)'!$B$4:$C$35,2,FALSE))</f>
        <v>息栖SSS　B</v>
      </c>
      <c r="J6" s="152" t="s">
        <v>14</v>
      </c>
      <c r="K6" s="152" t="s">
        <v>15</v>
      </c>
      <c r="L6" s="152" t="s">
        <v>16</v>
      </c>
      <c r="M6" s="152" t="s">
        <v>17</v>
      </c>
      <c r="N6" s="152" t="s">
        <v>18</v>
      </c>
      <c r="O6" s="152" t="s">
        <v>19</v>
      </c>
      <c r="P6" s="151" t="s">
        <v>20</v>
      </c>
      <c r="Q6" s="152" t="s">
        <v>21</v>
      </c>
      <c r="S6" s="156"/>
      <c r="T6" s="160">
        <v>1</v>
      </c>
      <c r="U6" s="160">
        <v>2</v>
      </c>
      <c r="V6" s="160">
        <v>3</v>
      </c>
      <c r="W6" s="160">
        <v>4</v>
      </c>
      <c r="X6" s="160">
        <v>5</v>
      </c>
      <c r="Y6" s="160">
        <v>6</v>
      </c>
      <c r="Z6" s="160">
        <v>7</v>
      </c>
      <c r="AA6" s="160">
        <v>8</v>
      </c>
      <c r="AB6" s="152" t="s">
        <v>14</v>
      </c>
      <c r="AC6" s="152" t="s">
        <v>15</v>
      </c>
      <c r="AD6" s="152" t="s">
        <v>16</v>
      </c>
      <c r="AE6" s="152" t="s">
        <v>17</v>
      </c>
      <c r="AF6" s="152" t="s">
        <v>18</v>
      </c>
      <c r="AG6" s="152" t="s">
        <v>19</v>
      </c>
      <c r="AH6" s="151" t="s">
        <v>20</v>
      </c>
      <c r="AI6" s="152" t="s">
        <v>21</v>
      </c>
    </row>
    <row r="7" spans="1:35" ht="24.95" customHeight="1" x14ac:dyDescent="0.15">
      <c r="A7" s="156"/>
      <c r="B7" s="155"/>
      <c r="C7" s="155"/>
      <c r="D7" s="155"/>
      <c r="E7" s="155"/>
      <c r="F7" s="155"/>
      <c r="G7" s="155"/>
      <c r="H7" s="155"/>
      <c r="I7" s="155"/>
      <c r="J7" s="152"/>
      <c r="K7" s="152"/>
      <c r="L7" s="152"/>
      <c r="M7" s="152"/>
      <c r="N7" s="152"/>
      <c r="O7" s="152"/>
      <c r="P7" s="152"/>
      <c r="Q7" s="152"/>
      <c r="S7" s="156"/>
      <c r="T7" s="161"/>
      <c r="U7" s="160"/>
      <c r="V7" s="160"/>
      <c r="W7" s="160"/>
      <c r="X7" s="161"/>
      <c r="Y7" s="160"/>
      <c r="Z7" s="160"/>
      <c r="AA7" s="160"/>
      <c r="AB7" s="152"/>
      <c r="AC7" s="152"/>
      <c r="AD7" s="152"/>
      <c r="AE7" s="152"/>
      <c r="AF7" s="152"/>
      <c r="AG7" s="152"/>
      <c r="AH7" s="152"/>
      <c r="AI7" s="152"/>
    </row>
    <row r="8" spans="1:35" ht="24.95" customHeight="1" x14ac:dyDescent="0.15">
      <c r="A8" s="153" t="str">
        <f>B6</f>
        <v>フォルサ若松ＦＣ</v>
      </c>
      <c r="B8" s="148"/>
      <c r="C8" s="12"/>
      <c r="D8" s="12"/>
      <c r="E8" s="12"/>
      <c r="F8" s="12"/>
      <c r="G8" s="12"/>
      <c r="H8" s="12"/>
      <c r="I8" s="12"/>
      <c r="J8" s="144"/>
      <c r="K8" s="144"/>
      <c r="L8" s="144"/>
      <c r="M8" s="145"/>
      <c r="N8" s="144"/>
      <c r="O8" s="144"/>
      <c r="P8" s="149"/>
      <c r="Q8" s="150"/>
      <c r="S8" s="153">
        <f>T6</f>
        <v>1</v>
      </c>
      <c r="T8" s="148"/>
      <c r="U8" s="12"/>
      <c r="V8" s="12"/>
      <c r="W8" s="12"/>
      <c r="X8" s="12"/>
      <c r="Y8" s="12"/>
      <c r="Z8" s="12"/>
      <c r="AA8" s="12"/>
      <c r="AB8" s="144"/>
      <c r="AC8" s="144"/>
      <c r="AD8" s="144"/>
      <c r="AE8" s="145"/>
      <c r="AF8" s="144"/>
      <c r="AG8" s="144"/>
      <c r="AH8" s="149"/>
      <c r="AI8" s="150"/>
    </row>
    <row r="9" spans="1:35" ht="24.95" customHeight="1" x14ac:dyDescent="0.15">
      <c r="A9" s="153"/>
      <c r="B9" s="148"/>
      <c r="C9" s="9"/>
      <c r="D9" s="9"/>
      <c r="E9" s="9"/>
      <c r="F9" s="9"/>
      <c r="G9" s="9"/>
      <c r="H9" s="9"/>
      <c r="I9" s="9"/>
      <c r="J9" s="144"/>
      <c r="K9" s="144"/>
      <c r="L9" s="144"/>
      <c r="M9" s="145"/>
      <c r="N9" s="144"/>
      <c r="O9" s="144"/>
      <c r="P9" s="149"/>
      <c r="Q9" s="150"/>
      <c r="S9" s="153"/>
      <c r="T9" s="148"/>
      <c r="U9" s="9"/>
      <c r="V9" s="9"/>
      <c r="W9" s="9"/>
      <c r="X9" s="9"/>
      <c r="Y9" s="9"/>
      <c r="Z9" s="9"/>
      <c r="AA9" s="9"/>
      <c r="AB9" s="144"/>
      <c r="AC9" s="144"/>
      <c r="AD9" s="144"/>
      <c r="AE9" s="145"/>
      <c r="AF9" s="144"/>
      <c r="AG9" s="144"/>
      <c r="AH9" s="149"/>
      <c r="AI9" s="150"/>
    </row>
    <row r="10" spans="1:35" ht="24.95" customHeight="1" x14ac:dyDescent="0.15">
      <c r="A10" s="146" t="str">
        <f>C6</f>
        <v>ＦＣクレセール</v>
      </c>
      <c r="B10" s="12"/>
      <c r="C10" s="148"/>
      <c r="D10" s="12"/>
      <c r="E10" s="12"/>
      <c r="F10" s="12"/>
      <c r="G10" s="12"/>
      <c r="H10" s="12"/>
      <c r="I10" s="12"/>
      <c r="J10" s="144"/>
      <c r="K10" s="144"/>
      <c r="L10" s="144"/>
      <c r="M10" s="145"/>
      <c r="N10" s="144"/>
      <c r="O10" s="144"/>
      <c r="P10" s="149"/>
      <c r="Q10" s="150"/>
      <c r="S10" s="146">
        <f>U6</f>
        <v>2</v>
      </c>
      <c r="T10" s="12"/>
      <c r="U10" s="148"/>
      <c r="V10" s="12"/>
      <c r="W10" s="12"/>
      <c r="X10" s="12"/>
      <c r="Y10" s="12"/>
      <c r="Z10" s="12"/>
      <c r="AA10" s="12"/>
      <c r="AB10" s="144"/>
      <c r="AC10" s="144"/>
      <c r="AD10" s="144"/>
      <c r="AE10" s="145"/>
      <c r="AF10" s="144"/>
      <c r="AG10" s="144"/>
      <c r="AH10" s="149"/>
      <c r="AI10" s="150"/>
    </row>
    <row r="11" spans="1:35" ht="24.95" customHeight="1" x14ac:dyDescent="0.15">
      <c r="A11" s="146"/>
      <c r="B11" s="9"/>
      <c r="C11" s="148"/>
      <c r="D11" s="9"/>
      <c r="E11" s="9"/>
      <c r="F11" s="9"/>
      <c r="G11" s="9"/>
      <c r="H11" s="9"/>
      <c r="I11" s="9"/>
      <c r="J11" s="144"/>
      <c r="K11" s="144"/>
      <c r="L11" s="144"/>
      <c r="M11" s="145"/>
      <c r="N11" s="144"/>
      <c r="O11" s="144"/>
      <c r="P11" s="149"/>
      <c r="Q11" s="150"/>
      <c r="S11" s="146"/>
      <c r="T11" s="9"/>
      <c r="U11" s="148"/>
      <c r="V11" s="9"/>
      <c r="W11" s="9"/>
      <c r="X11" s="9"/>
      <c r="Y11" s="9"/>
      <c r="Z11" s="9"/>
      <c r="AA11" s="9"/>
      <c r="AB11" s="144"/>
      <c r="AC11" s="144"/>
      <c r="AD11" s="144"/>
      <c r="AE11" s="145"/>
      <c r="AF11" s="144"/>
      <c r="AG11" s="144"/>
      <c r="AH11" s="149"/>
      <c r="AI11" s="150"/>
    </row>
    <row r="12" spans="1:35" ht="24.95" customHeight="1" x14ac:dyDescent="0.15">
      <c r="A12" s="146" t="str">
        <f>D6</f>
        <v>潮来SSS</v>
      </c>
      <c r="B12" s="12"/>
      <c r="C12" s="12"/>
      <c r="D12" s="148"/>
      <c r="E12" s="147"/>
      <c r="F12" s="12"/>
      <c r="G12" s="12"/>
      <c r="H12" s="12"/>
      <c r="I12" s="12"/>
      <c r="J12" s="144"/>
      <c r="K12" s="144"/>
      <c r="L12" s="144"/>
      <c r="M12" s="145"/>
      <c r="N12" s="144"/>
      <c r="O12" s="144"/>
      <c r="P12" s="149"/>
      <c r="Q12" s="150"/>
      <c r="S12" s="146">
        <f>V6</f>
        <v>3</v>
      </c>
      <c r="T12" s="12"/>
      <c r="U12" s="12"/>
      <c r="V12" s="148"/>
      <c r="W12" s="147"/>
      <c r="X12" s="12"/>
      <c r="Y12" s="12"/>
      <c r="Z12" s="12"/>
      <c r="AA12" s="12"/>
      <c r="AB12" s="144"/>
      <c r="AC12" s="144"/>
      <c r="AD12" s="144"/>
      <c r="AE12" s="145"/>
      <c r="AF12" s="144"/>
      <c r="AG12" s="144"/>
      <c r="AH12" s="149"/>
      <c r="AI12" s="150"/>
    </row>
    <row r="13" spans="1:35" ht="24.95" customHeight="1" x14ac:dyDescent="0.15">
      <c r="A13" s="146"/>
      <c r="B13" s="9"/>
      <c r="C13" s="9"/>
      <c r="D13" s="148"/>
      <c r="E13" s="147"/>
      <c r="F13" s="9"/>
      <c r="G13" s="9"/>
      <c r="H13" s="9"/>
      <c r="I13" s="9"/>
      <c r="J13" s="144"/>
      <c r="K13" s="144"/>
      <c r="L13" s="144"/>
      <c r="M13" s="145"/>
      <c r="N13" s="144"/>
      <c r="O13" s="144"/>
      <c r="P13" s="149"/>
      <c r="Q13" s="150"/>
      <c r="S13" s="146"/>
      <c r="T13" s="9"/>
      <c r="U13" s="9"/>
      <c r="V13" s="148"/>
      <c r="W13" s="147"/>
      <c r="X13" s="9"/>
      <c r="Y13" s="9"/>
      <c r="Z13" s="9"/>
      <c r="AA13" s="9"/>
      <c r="AB13" s="144"/>
      <c r="AC13" s="144"/>
      <c r="AD13" s="144"/>
      <c r="AE13" s="145"/>
      <c r="AF13" s="144"/>
      <c r="AG13" s="144"/>
      <c r="AH13" s="149"/>
      <c r="AI13" s="150"/>
    </row>
    <row r="14" spans="1:35" ht="24.95" customHeight="1" x14ac:dyDescent="0.15">
      <c r="A14" s="146" t="str">
        <f>E6</f>
        <v>鉾田SSS</v>
      </c>
      <c r="B14" s="12"/>
      <c r="C14" s="12"/>
      <c r="D14" s="147"/>
      <c r="E14" s="148"/>
      <c r="F14" s="12"/>
      <c r="G14" s="12"/>
      <c r="H14" s="12"/>
      <c r="I14" s="12"/>
      <c r="J14" s="144"/>
      <c r="K14" s="144"/>
      <c r="L14" s="144"/>
      <c r="M14" s="145"/>
      <c r="N14" s="144"/>
      <c r="O14" s="144"/>
      <c r="P14" s="149"/>
      <c r="Q14" s="150"/>
      <c r="S14" s="146">
        <f>W6</f>
        <v>4</v>
      </c>
      <c r="T14" s="12"/>
      <c r="U14" s="12"/>
      <c r="V14" s="147"/>
      <c r="W14" s="148"/>
      <c r="X14" s="12"/>
      <c r="Y14" s="12"/>
      <c r="Z14" s="12"/>
      <c r="AA14" s="12"/>
      <c r="AB14" s="144"/>
      <c r="AC14" s="144"/>
      <c r="AD14" s="144"/>
      <c r="AE14" s="145"/>
      <c r="AF14" s="144"/>
      <c r="AG14" s="144"/>
      <c r="AH14" s="149"/>
      <c r="AI14" s="150"/>
    </row>
    <row r="15" spans="1:35" ht="24.95" customHeight="1" x14ac:dyDescent="0.15">
      <c r="A15" s="146"/>
      <c r="B15" s="9"/>
      <c r="C15" s="9"/>
      <c r="D15" s="147"/>
      <c r="E15" s="148"/>
      <c r="F15" s="9"/>
      <c r="G15" s="9"/>
      <c r="H15" s="9"/>
      <c r="I15" s="9"/>
      <c r="J15" s="144"/>
      <c r="K15" s="144"/>
      <c r="L15" s="144"/>
      <c r="M15" s="145"/>
      <c r="N15" s="144"/>
      <c r="O15" s="144"/>
      <c r="P15" s="149"/>
      <c r="Q15" s="150"/>
      <c r="S15" s="146"/>
      <c r="T15" s="9"/>
      <c r="U15" s="9"/>
      <c r="V15" s="147"/>
      <c r="W15" s="148"/>
      <c r="X15" s="9"/>
      <c r="Y15" s="9"/>
      <c r="Z15" s="9"/>
      <c r="AA15" s="9"/>
      <c r="AB15" s="144"/>
      <c r="AC15" s="144"/>
      <c r="AD15" s="144"/>
      <c r="AE15" s="145"/>
      <c r="AF15" s="144"/>
      <c r="AG15" s="144"/>
      <c r="AH15" s="149"/>
      <c r="AI15" s="150"/>
    </row>
    <row r="16" spans="1:35" ht="24.95" customHeight="1" x14ac:dyDescent="0.15">
      <c r="A16" s="153" t="str">
        <f>F6</f>
        <v>波崎太田ＦＣ</v>
      </c>
      <c r="B16" s="12"/>
      <c r="C16" s="12"/>
      <c r="D16" s="12"/>
      <c r="E16" s="12"/>
      <c r="F16" s="148"/>
      <c r="G16" s="12"/>
      <c r="H16" s="12"/>
      <c r="I16" s="12"/>
      <c r="J16" s="144"/>
      <c r="K16" s="144"/>
      <c r="L16" s="144"/>
      <c r="M16" s="145"/>
      <c r="N16" s="144"/>
      <c r="O16" s="144"/>
      <c r="P16" s="149"/>
      <c r="Q16" s="150"/>
      <c r="S16" s="153">
        <f>X6</f>
        <v>5</v>
      </c>
      <c r="T16" s="12"/>
      <c r="U16" s="12"/>
      <c r="V16" s="12"/>
      <c r="W16" s="12"/>
      <c r="X16" s="148"/>
      <c r="Y16" s="12"/>
      <c r="Z16" s="12"/>
      <c r="AA16" s="12"/>
      <c r="AB16" s="144"/>
      <c r="AC16" s="144"/>
      <c r="AD16" s="144"/>
      <c r="AE16" s="145"/>
      <c r="AF16" s="144"/>
      <c r="AG16" s="144"/>
      <c r="AH16" s="149"/>
      <c r="AI16" s="150"/>
    </row>
    <row r="17" spans="1:35" ht="24.95" customHeight="1" x14ac:dyDescent="0.15">
      <c r="A17" s="153"/>
      <c r="B17" s="9"/>
      <c r="C17" s="9"/>
      <c r="D17" s="9"/>
      <c r="E17" s="9"/>
      <c r="F17" s="148"/>
      <c r="G17" s="9"/>
      <c r="H17" s="9"/>
      <c r="I17" s="9"/>
      <c r="J17" s="144"/>
      <c r="K17" s="144"/>
      <c r="L17" s="144"/>
      <c r="M17" s="145"/>
      <c r="N17" s="144"/>
      <c r="O17" s="144"/>
      <c r="P17" s="149"/>
      <c r="Q17" s="150"/>
      <c r="S17" s="153"/>
      <c r="T17" s="9"/>
      <c r="U17" s="9"/>
      <c r="V17" s="9"/>
      <c r="W17" s="9"/>
      <c r="X17" s="148"/>
      <c r="Y17" s="9"/>
      <c r="Z17" s="9"/>
      <c r="AA17" s="9"/>
      <c r="AB17" s="144"/>
      <c r="AC17" s="144"/>
      <c r="AD17" s="144"/>
      <c r="AE17" s="145"/>
      <c r="AF17" s="144"/>
      <c r="AG17" s="144"/>
      <c r="AH17" s="149"/>
      <c r="AI17" s="150"/>
    </row>
    <row r="18" spans="1:35" ht="24.95" customHeight="1" x14ac:dyDescent="0.15">
      <c r="A18" s="146" t="str">
        <f>G6</f>
        <v>鉢形SSS</v>
      </c>
      <c r="B18" s="12"/>
      <c r="C18" s="12"/>
      <c r="D18" s="12"/>
      <c r="E18" s="12"/>
      <c r="F18" s="12"/>
      <c r="G18" s="148"/>
      <c r="H18" s="12"/>
      <c r="I18" s="12"/>
      <c r="J18" s="144"/>
      <c r="K18" s="144"/>
      <c r="L18" s="144"/>
      <c r="M18" s="145"/>
      <c r="N18" s="144"/>
      <c r="O18" s="144"/>
      <c r="P18" s="149"/>
      <c r="Q18" s="150"/>
      <c r="S18" s="146">
        <f>Y6</f>
        <v>6</v>
      </c>
      <c r="T18" s="12"/>
      <c r="U18" s="12"/>
      <c r="V18" s="12"/>
      <c r="W18" s="12"/>
      <c r="X18" s="12"/>
      <c r="Y18" s="148"/>
      <c r="Z18" s="12"/>
      <c r="AA18" s="12"/>
      <c r="AB18" s="144"/>
      <c r="AC18" s="144"/>
      <c r="AD18" s="144"/>
      <c r="AE18" s="145"/>
      <c r="AF18" s="144"/>
      <c r="AG18" s="144"/>
      <c r="AH18" s="149"/>
      <c r="AI18" s="150"/>
    </row>
    <row r="19" spans="1:35" ht="24.95" customHeight="1" x14ac:dyDescent="0.15">
      <c r="A19" s="146"/>
      <c r="B19" s="9"/>
      <c r="C19" s="9"/>
      <c r="D19" s="9"/>
      <c r="E19" s="9"/>
      <c r="F19" s="9"/>
      <c r="G19" s="148"/>
      <c r="H19" s="9"/>
      <c r="I19" s="9"/>
      <c r="J19" s="144"/>
      <c r="K19" s="144"/>
      <c r="L19" s="144"/>
      <c r="M19" s="145"/>
      <c r="N19" s="144"/>
      <c r="O19" s="144"/>
      <c r="P19" s="149"/>
      <c r="Q19" s="150"/>
      <c r="S19" s="146"/>
      <c r="T19" s="9"/>
      <c r="U19" s="9"/>
      <c r="V19" s="9"/>
      <c r="W19" s="9"/>
      <c r="X19" s="9"/>
      <c r="Y19" s="148"/>
      <c r="Z19" s="9"/>
      <c r="AA19" s="9"/>
      <c r="AB19" s="144"/>
      <c r="AC19" s="144"/>
      <c r="AD19" s="144"/>
      <c r="AE19" s="145"/>
      <c r="AF19" s="144"/>
      <c r="AG19" s="144"/>
      <c r="AH19" s="149"/>
      <c r="AI19" s="150"/>
    </row>
    <row r="20" spans="1:35" ht="24.95" customHeight="1" x14ac:dyDescent="0.15">
      <c r="A20" s="146" t="str">
        <f>H6</f>
        <v>津知SS</v>
      </c>
      <c r="B20" s="12"/>
      <c r="C20" s="12"/>
      <c r="D20" s="12"/>
      <c r="E20" s="12"/>
      <c r="F20" s="12"/>
      <c r="G20" s="12"/>
      <c r="H20" s="148"/>
      <c r="I20" s="147"/>
      <c r="J20" s="144"/>
      <c r="K20" s="144"/>
      <c r="L20" s="144"/>
      <c r="M20" s="145"/>
      <c r="N20" s="144"/>
      <c r="O20" s="144"/>
      <c r="P20" s="149"/>
      <c r="Q20" s="150"/>
      <c r="S20" s="146">
        <f>Z6</f>
        <v>7</v>
      </c>
      <c r="T20" s="12"/>
      <c r="U20" s="12"/>
      <c r="V20" s="12"/>
      <c r="W20" s="12"/>
      <c r="X20" s="12"/>
      <c r="Y20" s="12"/>
      <c r="Z20" s="148"/>
      <c r="AA20" s="147"/>
      <c r="AB20" s="144"/>
      <c r="AC20" s="144"/>
      <c r="AD20" s="144"/>
      <c r="AE20" s="145"/>
      <c r="AF20" s="144"/>
      <c r="AG20" s="144"/>
      <c r="AH20" s="149"/>
      <c r="AI20" s="150"/>
    </row>
    <row r="21" spans="1:35" ht="24.95" customHeight="1" x14ac:dyDescent="0.15">
      <c r="A21" s="146"/>
      <c r="B21" s="9"/>
      <c r="C21" s="9"/>
      <c r="D21" s="9"/>
      <c r="E21" s="9"/>
      <c r="F21" s="9"/>
      <c r="G21" s="9"/>
      <c r="H21" s="148"/>
      <c r="I21" s="147"/>
      <c r="J21" s="144"/>
      <c r="K21" s="144"/>
      <c r="L21" s="144"/>
      <c r="M21" s="145"/>
      <c r="N21" s="144"/>
      <c r="O21" s="144"/>
      <c r="P21" s="149"/>
      <c r="Q21" s="150"/>
      <c r="S21" s="146"/>
      <c r="T21" s="9"/>
      <c r="U21" s="9"/>
      <c r="V21" s="9"/>
      <c r="W21" s="9"/>
      <c r="X21" s="9"/>
      <c r="Y21" s="9"/>
      <c r="Z21" s="148"/>
      <c r="AA21" s="147"/>
      <c r="AB21" s="144"/>
      <c r="AC21" s="144"/>
      <c r="AD21" s="144"/>
      <c r="AE21" s="145"/>
      <c r="AF21" s="144"/>
      <c r="AG21" s="144"/>
      <c r="AH21" s="149"/>
      <c r="AI21" s="150"/>
    </row>
    <row r="22" spans="1:35" ht="24.95" customHeight="1" x14ac:dyDescent="0.15">
      <c r="A22" s="146" t="str">
        <f>I6</f>
        <v>息栖SSS　B</v>
      </c>
      <c r="B22" s="12"/>
      <c r="C22" s="12"/>
      <c r="D22" s="12"/>
      <c r="E22" s="12"/>
      <c r="F22" s="12"/>
      <c r="G22" s="12"/>
      <c r="H22" s="147"/>
      <c r="I22" s="148"/>
      <c r="J22" s="144"/>
      <c r="K22" s="144"/>
      <c r="L22" s="144"/>
      <c r="M22" s="145"/>
      <c r="N22" s="144"/>
      <c r="O22" s="144"/>
      <c r="P22" s="149"/>
      <c r="Q22" s="150"/>
      <c r="S22" s="146">
        <f>AA6</f>
        <v>8</v>
      </c>
      <c r="T22" s="12"/>
      <c r="U22" s="12"/>
      <c r="V22" s="12"/>
      <c r="W22" s="12"/>
      <c r="X22" s="12"/>
      <c r="Y22" s="12"/>
      <c r="Z22" s="147"/>
      <c r="AA22" s="148"/>
      <c r="AB22" s="144"/>
      <c r="AC22" s="144"/>
      <c r="AD22" s="144"/>
      <c r="AE22" s="145"/>
      <c r="AF22" s="144"/>
      <c r="AG22" s="144"/>
      <c r="AH22" s="149"/>
      <c r="AI22" s="150"/>
    </row>
    <row r="23" spans="1:35" ht="24.95" customHeight="1" x14ac:dyDescent="0.15">
      <c r="A23" s="146"/>
      <c r="B23" s="9"/>
      <c r="C23" s="9"/>
      <c r="D23" s="9"/>
      <c r="E23" s="9"/>
      <c r="F23" s="9"/>
      <c r="G23" s="9"/>
      <c r="H23" s="147"/>
      <c r="I23" s="148"/>
      <c r="J23" s="144"/>
      <c r="K23" s="144"/>
      <c r="L23" s="144"/>
      <c r="M23" s="145"/>
      <c r="N23" s="144"/>
      <c r="O23" s="144"/>
      <c r="P23" s="149"/>
      <c r="Q23" s="150"/>
      <c r="S23" s="146"/>
      <c r="T23" s="9"/>
      <c r="U23" s="9"/>
      <c r="V23" s="9"/>
      <c r="W23" s="9"/>
      <c r="X23" s="9"/>
      <c r="Y23" s="9"/>
      <c r="Z23" s="147"/>
      <c r="AA23" s="148"/>
      <c r="AB23" s="144"/>
      <c r="AC23" s="144"/>
      <c r="AD23" s="144"/>
      <c r="AE23" s="145"/>
      <c r="AF23" s="144"/>
      <c r="AG23" s="144"/>
      <c r="AH23" s="149"/>
      <c r="AI23" s="150"/>
    </row>
    <row r="24" spans="1:35" ht="24.95" customHeight="1" x14ac:dyDescent="0.15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6"/>
      <c r="N24" s="15"/>
      <c r="O24" s="15"/>
      <c r="P24" s="17"/>
      <c r="Q24" s="18"/>
      <c r="S24" s="13"/>
      <c r="T24" s="14"/>
      <c r="U24" s="14"/>
      <c r="V24" s="14"/>
      <c r="W24" s="14"/>
      <c r="X24" s="14"/>
      <c r="Y24" s="14"/>
      <c r="Z24" s="14"/>
      <c r="AA24" s="14"/>
      <c r="AB24" s="15"/>
      <c r="AC24" s="15"/>
      <c r="AD24" s="15"/>
      <c r="AE24" s="16"/>
      <c r="AF24" s="15"/>
      <c r="AG24" s="15"/>
      <c r="AH24" s="17"/>
      <c r="AI24" s="18"/>
    </row>
    <row r="25" spans="1:35" ht="24" customHeight="1" x14ac:dyDescent="0.25">
      <c r="A25" s="10"/>
      <c r="B25" s="3"/>
      <c r="C25" s="3" t="s">
        <v>24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10"/>
      <c r="T25" s="3"/>
      <c r="U25" s="3" t="s">
        <v>24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11" customFormat="1" ht="28.5" x14ac:dyDescent="0.3">
      <c r="A26" s="10"/>
      <c r="B26" s="10"/>
      <c r="J26" s="8"/>
      <c r="K26" s="8"/>
      <c r="L26" s="8"/>
      <c r="N26" s="157">
        <f>N5</f>
        <v>42882</v>
      </c>
      <c r="O26" s="158"/>
      <c r="P26" s="158"/>
      <c r="Q26" s="158"/>
      <c r="S26" s="10"/>
      <c r="T26" s="10"/>
      <c r="AB26" s="8"/>
      <c r="AC26" s="8"/>
      <c r="AD26" s="8"/>
      <c r="AF26" s="157">
        <f>AF5</f>
        <v>41825</v>
      </c>
      <c r="AG26" s="158"/>
      <c r="AH26" s="158"/>
      <c r="AI26" s="158"/>
    </row>
    <row r="27" spans="1:35" ht="24.95" customHeight="1" x14ac:dyDescent="0.15">
      <c r="A27" s="156"/>
      <c r="B27" s="154" t="str">
        <f>IF('各チーム２ (2)'!$B$4="",'Ａ～Ｂ'!T27:T28,VLOOKUP(T27,'各チーム２ (2)'!$B$4:$C$35,2,FALSE))</f>
        <v>横瀬SSS</v>
      </c>
      <c r="C27" s="154" t="str">
        <f>IF('各チーム２ (2)'!$B$4="",'Ａ～Ｂ'!U27:U28,VLOOKUP(U27,'各チーム２ (2)'!$B$4:$C$35,2,FALSE))</f>
        <v>高松小SSS</v>
      </c>
      <c r="D27" s="154" t="str">
        <f>IF('各チーム２ (2)'!$B$4="",'Ａ～Ｂ'!V27:V28,VLOOKUP(V27,'各チーム２ (2)'!$B$4:$C$35,2,FALSE))</f>
        <v>牛堀SSS</v>
      </c>
      <c r="E27" s="154" t="str">
        <f>IF('各チーム２ (2)'!$B$4="",'Ａ～Ｂ'!W27:W28,VLOOKUP(W27,'各チーム２ (2)'!$B$4:$C$35,2,FALSE))</f>
        <v>FCドルフィン大洋S</v>
      </c>
      <c r="F27" s="154" t="str">
        <f>IF('各チーム２ (2)'!$B$4="",'Ａ～Ｂ'!X27:X28,VLOOKUP(X27,'各チーム２ (2)'!$B$4:$C$35,2,FALSE))</f>
        <v>軽野SSS</v>
      </c>
      <c r="G27" s="154" t="str">
        <f>IF('各チーム２ (2)'!$B$4="",'Ａ～Ｂ'!Y27:Y28,VLOOKUP(Y27,'各チーム２ (2)'!$B$4:$C$35,2,FALSE))</f>
        <v>三笠小SSS</v>
      </c>
      <c r="H27" s="154" t="str">
        <f>IF('各チーム２ (2)'!$B$4="",'Ａ～Ｂ'!Z27:Z28,VLOOKUP(Z27,'各チーム２ (2)'!$B$4:$C$35,2,FALSE))</f>
        <v>玉造FC</v>
      </c>
      <c r="I27" s="154" t="str">
        <f>IF('各チーム２ (2)'!$B$4="",'Ａ～Ｂ'!AA27:AA28,VLOOKUP(AA27,'各チーム２ (2)'!$B$4:$C$35,2,FALSE))</f>
        <v>息栖SSS　A</v>
      </c>
      <c r="J27" s="152" t="s">
        <v>14</v>
      </c>
      <c r="K27" s="152" t="s">
        <v>15</v>
      </c>
      <c r="L27" s="152" t="s">
        <v>16</v>
      </c>
      <c r="M27" s="152" t="s">
        <v>17</v>
      </c>
      <c r="N27" s="152" t="s">
        <v>18</v>
      </c>
      <c r="O27" s="152" t="s">
        <v>19</v>
      </c>
      <c r="P27" s="151" t="s">
        <v>20</v>
      </c>
      <c r="Q27" s="152" t="s">
        <v>21</v>
      </c>
      <c r="S27" s="156"/>
      <c r="T27" s="160">
        <v>9</v>
      </c>
      <c r="U27" s="160">
        <v>10</v>
      </c>
      <c r="V27" s="160">
        <v>11</v>
      </c>
      <c r="W27" s="160">
        <v>12</v>
      </c>
      <c r="X27" s="160">
        <v>13</v>
      </c>
      <c r="Y27" s="160">
        <v>14</v>
      </c>
      <c r="Z27" s="160">
        <v>15</v>
      </c>
      <c r="AA27" s="160">
        <v>16</v>
      </c>
      <c r="AB27" s="152" t="s">
        <v>14</v>
      </c>
      <c r="AC27" s="152" t="s">
        <v>15</v>
      </c>
      <c r="AD27" s="152" t="s">
        <v>16</v>
      </c>
      <c r="AE27" s="152" t="s">
        <v>17</v>
      </c>
      <c r="AF27" s="152" t="s">
        <v>18</v>
      </c>
      <c r="AG27" s="152" t="s">
        <v>19</v>
      </c>
      <c r="AH27" s="151" t="s">
        <v>20</v>
      </c>
      <c r="AI27" s="152" t="s">
        <v>21</v>
      </c>
    </row>
    <row r="28" spans="1:35" ht="24.95" customHeight="1" x14ac:dyDescent="0.15">
      <c r="A28" s="156"/>
      <c r="B28" s="155"/>
      <c r="C28" s="155"/>
      <c r="D28" s="155"/>
      <c r="E28" s="155"/>
      <c r="F28" s="155"/>
      <c r="G28" s="155"/>
      <c r="H28" s="155"/>
      <c r="I28" s="155"/>
      <c r="J28" s="152"/>
      <c r="K28" s="152"/>
      <c r="L28" s="152"/>
      <c r="M28" s="152"/>
      <c r="N28" s="152"/>
      <c r="O28" s="152"/>
      <c r="P28" s="152"/>
      <c r="Q28" s="152"/>
      <c r="S28" s="156"/>
      <c r="T28" s="161"/>
      <c r="U28" s="160"/>
      <c r="V28" s="160"/>
      <c r="W28" s="160"/>
      <c r="X28" s="161"/>
      <c r="Y28" s="160"/>
      <c r="Z28" s="160"/>
      <c r="AA28" s="160"/>
      <c r="AB28" s="152"/>
      <c r="AC28" s="152"/>
      <c r="AD28" s="152"/>
      <c r="AE28" s="152"/>
      <c r="AF28" s="152"/>
      <c r="AG28" s="152"/>
      <c r="AH28" s="152"/>
      <c r="AI28" s="152"/>
    </row>
    <row r="29" spans="1:35" ht="24.95" customHeight="1" x14ac:dyDescent="0.15">
      <c r="A29" s="153" t="str">
        <f>B27</f>
        <v>横瀬SSS</v>
      </c>
      <c r="B29" s="148"/>
      <c r="C29" s="12"/>
      <c r="D29" s="12"/>
      <c r="E29" s="12"/>
      <c r="F29" s="12"/>
      <c r="G29" s="12"/>
      <c r="H29" s="12"/>
      <c r="I29" s="12"/>
      <c r="J29" s="144"/>
      <c r="K29" s="144"/>
      <c r="L29" s="144"/>
      <c r="M29" s="145"/>
      <c r="N29" s="144"/>
      <c r="O29" s="144"/>
      <c r="P29" s="149"/>
      <c r="Q29" s="150"/>
      <c r="S29" s="153">
        <f>T27</f>
        <v>9</v>
      </c>
      <c r="T29" s="148"/>
      <c r="U29" s="12"/>
      <c r="V29" s="12"/>
      <c r="W29" s="12"/>
      <c r="X29" s="12"/>
      <c r="Y29" s="12"/>
      <c r="Z29" s="12"/>
      <c r="AA29" s="12"/>
      <c r="AB29" s="144"/>
      <c r="AC29" s="144"/>
      <c r="AD29" s="144"/>
      <c r="AE29" s="145"/>
      <c r="AF29" s="144"/>
      <c r="AG29" s="144"/>
      <c r="AH29" s="149"/>
      <c r="AI29" s="150"/>
    </row>
    <row r="30" spans="1:35" ht="24.95" customHeight="1" x14ac:dyDescent="0.15">
      <c r="A30" s="153"/>
      <c r="B30" s="148"/>
      <c r="C30" s="9"/>
      <c r="D30" s="9"/>
      <c r="E30" s="9"/>
      <c r="F30" s="9"/>
      <c r="G30" s="9"/>
      <c r="H30" s="9"/>
      <c r="I30" s="9"/>
      <c r="J30" s="144"/>
      <c r="K30" s="144"/>
      <c r="L30" s="144"/>
      <c r="M30" s="145"/>
      <c r="N30" s="144"/>
      <c r="O30" s="144"/>
      <c r="P30" s="149"/>
      <c r="Q30" s="150"/>
      <c r="S30" s="153"/>
      <c r="T30" s="148"/>
      <c r="U30" s="9"/>
      <c r="V30" s="9"/>
      <c r="W30" s="9"/>
      <c r="X30" s="9"/>
      <c r="Y30" s="9"/>
      <c r="Z30" s="9"/>
      <c r="AA30" s="9"/>
      <c r="AB30" s="144"/>
      <c r="AC30" s="144"/>
      <c r="AD30" s="144"/>
      <c r="AE30" s="145"/>
      <c r="AF30" s="144"/>
      <c r="AG30" s="144"/>
      <c r="AH30" s="149"/>
      <c r="AI30" s="150"/>
    </row>
    <row r="31" spans="1:35" ht="24.95" customHeight="1" x14ac:dyDescent="0.15">
      <c r="A31" s="146" t="str">
        <f>C27</f>
        <v>高松小SSS</v>
      </c>
      <c r="B31" s="12"/>
      <c r="C31" s="148"/>
      <c r="D31" s="12"/>
      <c r="E31" s="12"/>
      <c r="F31" s="12"/>
      <c r="G31" s="12"/>
      <c r="H31" s="12"/>
      <c r="I31" s="12"/>
      <c r="J31" s="144"/>
      <c r="K31" s="144"/>
      <c r="L31" s="144"/>
      <c r="M31" s="145"/>
      <c r="N31" s="144"/>
      <c r="O31" s="144"/>
      <c r="P31" s="149"/>
      <c r="Q31" s="150"/>
      <c r="S31" s="146">
        <f>U27</f>
        <v>10</v>
      </c>
      <c r="T31" s="12"/>
      <c r="U31" s="148"/>
      <c r="V31" s="12"/>
      <c r="W31" s="12"/>
      <c r="X31" s="12"/>
      <c r="Y31" s="12"/>
      <c r="Z31" s="12"/>
      <c r="AA31" s="12"/>
      <c r="AB31" s="144"/>
      <c r="AC31" s="144"/>
      <c r="AD31" s="144"/>
      <c r="AE31" s="145"/>
      <c r="AF31" s="144"/>
      <c r="AG31" s="144"/>
      <c r="AH31" s="149"/>
      <c r="AI31" s="150"/>
    </row>
    <row r="32" spans="1:35" ht="24.95" customHeight="1" x14ac:dyDescent="0.15">
      <c r="A32" s="146"/>
      <c r="B32" s="9"/>
      <c r="C32" s="148"/>
      <c r="D32" s="9"/>
      <c r="E32" s="9"/>
      <c r="F32" s="9"/>
      <c r="G32" s="9"/>
      <c r="H32" s="9"/>
      <c r="I32" s="9"/>
      <c r="J32" s="144"/>
      <c r="K32" s="144"/>
      <c r="L32" s="144"/>
      <c r="M32" s="145"/>
      <c r="N32" s="144"/>
      <c r="O32" s="144"/>
      <c r="P32" s="149"/>
      <c r="Q32" s="150"/>
      <c r="S32" s="146"/>
      <c r="T32" s="9"/>
      <c r="U32" s="148"/>
      <c r="V32" s="9"/>
      <c r="W32" s="9"/>
      <c r="X32" s="9"/>
      <c r="Y32" s="9"/>
      <c r="Z32" s="9"/>
      <c r="AA32" s="9"/>
      <c r="AB32" s="144"/>
      <c r="AC32" s="144"/>
      <c r="AD32" s="144"/>
      <c r="AE32" s="145"/>
      <c r="AF32" s="144"/>
      <c r="AG32" s="144"/>
      <c r="AH32" s="149"/>
      <c r="AI32" s="150"/>
    </row>
    <row r="33" spans="1:35" ht="24.95" customHeight="1" x14ac:dyDescent="0.15">
      <c r="A33" s="146" t="str">
        <f>D27</f>
        <v>牛堀SSS</v>
      </c>
      <c r="B33" s="12"/>
      <c r="C33" s="12"/>
      <c r="D33" s="148"/>
      <c r="E33" s="147"/>
      <c r="F33" s="12"/>
      <c r="G33" s="12"/>
      <c r="H33" s="12"/>
      <c r="I33" s="12"/>
      <c r="J33" s="144"/>
      <c r="K33" s="144"/>
      <c r="L33" s="144"/>
      <c r="M33" s="145"/>
      <c r="N33" s="144"/>
      <c r="O33" s="144"/>
      <c r="P33" s="149"/>
      <c r="Q33" s="150"/>
      <c r="S33" s="146">
        <f>V27</f>
        <v>11</v>
      </c>
      <c r="T33" s="12"/>
      <c r="U33" s="12"/>
      <c r="V33" s="148"/>
      <c r="W33" s="147"/>
      <c r="X33" s="12"/>
      <c r="Y33" s="12"/>
      <c r="Z33" s="12"/>
      <c r="AA33" s="12"/>
      <c r="AB33" s="144"/>
      <c r="AC33" s="144"/>
      <c r="AD33" s="144"/>
      <c r="AE33" s="145"/>
      <c r="AF33" s="144"/>
      <c r="AG33" s="144"/>
      <c r="AH33" s="149"/>
      <c r="AI33" s="150"/>
    </row>
    <row r="34" spans="1:35" ht="24.95" customHeight="1" x14ac:dyDescent="0.15">
      <c r="A34" s="146"/>
      <c r="B34" s="9"/>
      <c r="C34" s="9"/>
      <c r="D34" s="148"/>
      <c r="E34" s="147"/>
      <c r="F34" s="9"/>
      <c r="G34" s="9"/>
      <c r="H34" s="9"/>
      <c r="I34" s="9"/>
      <c r="J34" s="144"/>
      <c r="K34" s="144"/>
      <c r="L34" s="144"/>
      <c r="M34" s="145"/>
      <c r="N34" s="144"/>
      <c r="O34" s="144"/>
      <c r="P34" s="149"/>
      <c r="Q34" s="150"/>
      <c r="S34" s="146"/>
      <c r="T34" s="9"/>
      <c r="U34" s="9"/>
      <c r="V34" s="148"/>
      <c r="W34" s="147"/>
      <c r="X34" s="9"/>
      <c r="Y34" s="9"/>
      <c r="Z34" s="9"/>
      <c r="AA34" s="9"/>
      <c r="AB34" s="144"/>
      <c r="AC34" s="144"/>
      <c r="AD34" s="144"/>
      <c r="AE34" s="145"/>
      <c r="AF34" s="144"/>
      <c r="AG34" s="144"/>
      <c r="AH34" s="149"/>
      <c r="AI34" s="150"/>
    </row>
    <row r="35" spans="1:35" ht="24.95" customHeight="1" x14ac:dyDescent="0.15">
      <c r="A35" s="146" t="str">
        <f>E27</f>
        <v>FCドルフィン大洋S</v>
      </c>
      <c r="B35" s="12"/>
      <c r="C35" s="12"/>
      <c r="D35" s="147"/>
      <c r="E35" s="148"/>
      <c r="F35" s="12"/>
      <c r="G35" s="12"/>
      <c r="H35" s="12"/>
      <c r="I35" s="12"/>
      <c r="J35" s="144"/>
      <c r="K35" s="144"/>
      <c r="L35" s="144"/>
      <c r="M35" s="145"/>
      <c r="N35" s="144"/>
      <c r="O35" s="144"/>
      <c r="P35" s="149"/>
      <c r="Q35" s="150"/>
      <c r="S35" s="146">
        <f>W27</f>
        <v>12</v>
      </c>
      <c r="T35" s="12"/>
      <c r="U35" s="12"/>
      <c r="V35" s="147"/>
      <c r="W35" s="148"/>
      <c r="X35" s="12"/>
      <c r="Y35" s="12"/>
      <c r="Z35" s="12"/>
      <c r="AA35" s="12"/>
      <c r="AB35" s="144"/>
      <c r="AC35" s="144"/>
      <c r="AD35" s="144"/>
      <c r="AE35" s="145"/>
      <c r="AF35" s="144"/>
      <c r="AG35" s="144"/>
      <c r="AH35" s="149"/>
      <c r="AI35" s="150"/>
    </row>
    <row r="36" spans="1:35" ht="24.95" customHeight="1" x14ac:dyDescent="0.15">
      <c r="A36" s="146"/>
      <c r="B36" s="9"/>
      <c r="C36" s="9"/>
      <c r="D36" s="147"/>
      <c r="E36" s="148"/>
      <c r="F36" s="9"/>
      <c r="G36" s="9"/>
      <c r="H36" s="9"/>
      <c r="I36" s="9"/>
      <c r="J36" s="144"/>
      <c r="K36" s="144"/>
      <c r="L36" s="144"/>
      <c r="M36" s="145"/>
      <c r="N36" s="144"/>
      <c r="O36" s="144"/>
      <c r="P36" s="149"/>
      <c r="Q36" s="150"/>
      <c r="S36" s="146"/>
      <c r="T36" s="9"/>
      <c r="U36" s="9"/>
      <c r="V36" s="147"/>
      <c r="W36" s="148"/>
      <c r="X36" s="9"/>
      <c r="Y36" s="9"/>
      <c r="Z36" s="9"/>
      <c r="AA36" s="9"/>
      <c r="AB36" s="144"/>
      <c r="AC36" s="144"/>
      <c r="AD36" s="144"/>
      <c r="AE36" s="145"/>
      <c r="AF36" s="144"/>
      <c r="AG36" s="144"/>
      <c r="AH36" s="149"/>
      <c r="AI36" s="150"/>
    </row>
    <row r="37" spans="1:35" ht="24.95" customHeight="1" x14ac:dyDescent="0.15">
      <c r="A37" s="153" t="str">
        <f>F27</f>
        <v>軽野SSS</v>
      </c>
      <c r="B37" s="12"/>
      <c r="C37" s="12"/>
      <c r="D37" s="12"/>
      <c r="E37" s="12"/>
      <c r="F37" s="148"/>
      <c r="G37" s="12"/>
      <c r="H37" s="12"/>
      <c r="I37" s="12"/>
      <c r="J37" s="144"/>
      <c r="K37" s="144"/>
      <c r="L37" s="144"/>
      <c r="M37" s="145"/>
      <c r="N37" s="144"/>
      <c r="O37" s="144"/>
      <c r="P37" s="149"/>
      <c r="Q37" s="150"/>
      <c r="S37" s="153">
        <f>X27</f>
        <v>13</v>
      </c>
      <c r="T37" s="12"/>
      <c r="U37" s="12"/>
      <c r="V37" s="12"/>
      <c r="W37" s="12"/>
      <c r="X37" s="148"/>
      <c r="Y37" s="12"/>
      <c r="Z37" s="12"/>
      <c r="AA37" s="12"/>
      <c r="AB37" s="144"/>
      <c r="AC37" s="144"/>
      <c r="AD37" s="144"/>
      <c r="AE37" s="145"/>
      <c r="AF37" s="144"/>
      <c r="AG37" s="144"/>
      <c r="AH37" s="149"/>
      <c r="AI37" s="150"/>
    </row>
    <row r="38" spans="1:35" ht="24.95" customHeight="1" x14ac:dyDescent="0.15">
      <c r="A38" s="153"/>
      <c r="B38" s="9"/>
      <c r="C38" s="9"/>
      <c r="D38" s="9"/>
      <c r="E38" s="9"/>
      <c r="F38" s="148"/>
      <c r="G38" s="9"/>
      <c r="H38" s="9"/>
      <c r="I38" s="9"/>
      <c r="J38" s="144"/>
      <c r="K38" s="144"/>
      <c r="L38" s="144"/>
      <c r="M38" s="145"/>
      <c r="N38" s="144"/>
      <c r="O38" s="144"/>
      <c r="P38" s="149"/>
      <c r="Q38" s="150"/>
      <c r="S38" s="153"/>
      <c r="T38" s="9"/>
      <c r="U38" s="9"/>
      <c r="V38" s="9"/>
      <c r="W38" s="9"/>
      <c r="X38" s="148"/>
      <c r="Y38" s="9"/>
      <c r="Z38" s="9"/>
      <c r="AA38" s="9"/>
      <c r="AB38" s="144"/>
      <c r="AC38" s="144"/>
      <c r="AD38" s="144"/>
      <c r="AE38" s="145"/>
      <c r="AF38" s="144"/>
      <c r="AG38" s="144"/>
      <c r="AH38" s="149"/>
      <c r="AI38" s="150"/>
    </row>
    <row r="39" spans="1:35" ht="24.95" customHeight="1" x14ac:dyDescent="0.15">
      <c r="A39" s="146" t="str">
        <f>G27</f>
        <v>三笠小SSS</v>
      </c>
      <c r="B39" s="12"/>
      <c r="C39" s="12"/>
      <c r="D39" s="12"/>
      <c r="E39" s="12"/>
      <c r="F39" s="12"/>
      <c r="G39" s="148"/>
      <c r="H39" s="12"/>
      <c r="I39" s="12"/>
      <c r="J39" s="144"/>
      <c r="K39" s="144"/>
      <c r="L39" s="144"/>
      <c r="M39" s="145"/>
      <c r="N39" s="144"/>
      <c r="O39" s="144"/>
      <c r="P39" s="149"/>
      <c r="Q39" s="150"/>
      <c r="S39" s="146">
        <f>Y27</f>
        <v>14</v>
      </c>
      <c r="T39" s="12"/>
      <c r="U39" s="12"/>
      <c r="V39" s="12"/>
      <c r="W39" s="12"/>
      <c r="X39" s="12"/>
      <c r="Y39" s="148"/>
      <c r="Z39" s="12"/>
      <c r="AA39" s="12"/>
      <c r="AB39" s="144"/>
      <c r="AC39" s="144"/>
      <c r="AD39" s="144"/>
      <c r="AE39" s="145"/>
      <c r="AF39" s="144"/>
      <c r="AG39" s="144"/>
      <c r="AH39" s="149"/>
      <c r="AI39" s="150"/>
    </row>
    <row r="40" spans="1:35" ht="24.95" customHeight="1" x14ac:dyDescent="0.15">
      <c r="A40" s="146"/>
      <c r="B40" s="9"/>
      <c r="C40" s="9"/>
      <c r="D40" s="9"/>
      <c r="E40" s="9"/>
      <c r="F40" s="9"/>
      <c r="G40" s="148"/>
      <c r="H40" s="9"/>
      <c r="I40" s="9"/>
      <c r="J40" s="144"/>
      <c r="K40" s="144"/>
      <c r="L40" s="144"/>
      <c r="M40" s="145"/>
      <c r="N40" s="144"/>
      <c r="O40" s="144"/>
      <c r="P40" s="149"/>
      <c r="Q40" s="150"/>
      <c r="S40" s="146"/>
      <c r="T40" s="9"/>
      <c r="U40" s="9"/>
      <c r="V40" s="9"/>
      <c r="W40" s="9"/>
      <c r="X40" s="9"/>
      <c r="Y40" s="148"/>
      <c r="Z40" s="9"/>
      <c r="AA40" s="9"/>
      <c r="AB40" s="144"/>
      <c r="AC40" s="144"/>
      <c r="AD40" s="144"/>
      <c r="AE40" s="145"/>
      <c r="AF40" s="144"/>
      <c r="AG40" s="144"/>
      <c r="AH40" s="149"/>
      <c r="AI40" s="150"/>
    </row>
    <row r="41" spans="1:35" ht="24.95" customHeight="1" x14ac:dyDescent="0.15">
      <c r="A41" s="146" t="str">
        <f>H27</f>
        <v>玉造FC</v>
      </c>
      <c r="B41" s="12"/>
      <c r="C41" s="12"/>
      <c r="D41" s="12"/>
      <c r="E41" s="12"/>
      <c r="F41" s="12"/>
      <c r="G41" s="12"/>
      <c r="H41" s="148"/>
      <c r="I41" s="147"/>
      <c r="J41" s="144"/>
      <c r="K41" s="144"/>
      <c r="L41" s="144"/>
      <c r="M41" s="145"/>
      <c r="N41" s="144"/>
      <c r="O41" s="144"/>
      <c r="P41" s="149"/>
      <c r="Q41" s="150"/>
      <c r="S41" s="146">
        <f>Z27</f>
        <v>15</v>
      </c>
      <c r="T41" s="12"/>
      <c r="U41" s="12"/>
      <c r="V41" s="12"/>
      <c r="W41" s="12"/>
      <c r="X41" s="12"/>
      <c r="Y41" s="12"/>
      <c r="Z41" s="148"/>
      <c r="AA41" s="147"/>
      <c r="AB41" s="144"/>
      <c r="AC41" s="144"/>
      <c r="AD41" s="144"/>
      <c r="AE41" s="145"/>
      <c r="AF41" s="144"/>
      <c r="AG41" s="144"/>
      <c r="AH41" s="149"/>
      <c r="AI41" s="150"/>
    </row>
    <row r="42" spans="1:35" ht="24.95" customHeight="1" x14ac:dyDescent="0.15">
      <c r="A42" s="146"/>
      <c r="B42" s="9"/>
      <c r="C42" s="9"/>
      <c r="D42" s="9"/>
      <c r="E42" s="9"/>
      <c r="F42" s="9"/>
      <c r="G42" s="9"/>
      <c r="H42" s="148"/>
      <c r="I42" s="147"/>
      <c r="J42" s="144"/>
      <c r="K42" s="144"/>
      <c r="L42" s="144"/>
      <c r="M42" s="145"/>
      <c r="N42" s="144"/>
      <c r="O42" s="144"/>
      <c r="P42" s="149"/>
      <c r="Q42" s="150"/>
      <c r="S42" s="146"/>
      <c r="T42" s="9"/>
      <c r="U42" s="9"/>
      <c r="V42" s="9"/>
      <c r="W42" s="9"/>
      <c r="X42" s="9"/>
      <c r="Y42" s="9"/>
      <c r="Z42" s="148"/>
      <c r="AA42" s="147"/>
      <c r="AB42" s="144"/>
      <c r="AC42" s="144"/>
      <c r="AD42" s="144"/>
      <c r="AE42" s="145"/>
      <c r="AF42" s="144"/>
      <c r="AG42" s="144"/>
      <c r="AH42" s="149"/>
      <c r="AI42" s="150"/>
    </row>
    <row r="43" spans="1:35" ht="24.95" customHeight="1" x14ac:dyDescent="0.15">
      <c r="A43" s="146" t="str">
        <f>I27</f>
        <v>息栖SSS　A</v>
      </c>
      <c r="B43" s="12"/>
      <c r="C43" s="12"/>
      <c r="D43" s="12"/>
      <c r="E43" s="12"/>
      <c r="F43" s="12"/>
      <c r="G43" s="12"/>
      <c r="H43" s="147"/>
      <c r="I43" s="148"/>
      <c r="J43" s="144"/>
      <c r="K43" s="144"/>
      <c r="L43" s="144"/>
      <c r="M43" s="145"/>
      <c r="N43" s="144"/>
      <c r="O43" s="144"/>
      <c r="P43" s="149"/>
      <c r="Q43" s="150"/>
      <c r="S43" s="146">
        <f>AA27</f>
        <v>16</v>
      </c>
      <c r="T43" s="12"/>
      <c r="U43" s="12"/>
      <c r="V43" s="12"/>
      <c r="W43" s="12"/>
      <c r="X43" s="12"/>
      <c r="Y43" s="12"/>
      <c r="Z43" s="147"/>
      <c r="AA43" s="148"/>
      <c r="AB43" s="144"/>
      <c r="AC43" s="144"/>
      <c r="AD43" s="144"/>
      <c r="AE43" s="145"/>
      <c r="AF43" s="144"/>
      <c r="AG43" s="144"/>
      <c r="AH43" s="149"/>
      <c r="AI43" s="150"/>
    </row>
    <row r="44" spans="1:35" ht="24.95" customHeight="1" x14ac:dyDescent="0.15">
      <c r="A44" s="146"/>
      <c r="B44" s="9"/>
      <c r="C44" s="9"/>
      <c r="D44" s="9"/>
      <c r="E44" s="9"/>
      <c r="F44" s="9"/>
      <c r="G44" s="9"/>
      <c r="H44" s="147"/>
      <c r="I44" s="148"/>
      <c r="J44" s="144"/>
      <c r="K44" s="144"/>
      <c r="L44" s="144"/>
      <c r="M44" s="145"/>
      <c r="N44" s="144"/>
      <c r="O44" s="144"/>
      <c r="P44" s="149"/>
      <c r="Q44" s="150"/>
      <c r="S44" s="146"/>
      <c r="T44" s="9"/>
      <c r="U44" s="9"/>
      <c r="V44" s="9"/>
      <c r="W44" s="9"/>
      <c r="X44" s="9"/>
      <c r="Y44" s="9"/>
      <c r="Z44" s="147"/>
      <c r="AA44" s="148"/>
      <c r="AB44" s="144"/>
      <c r="AC44" s="144"/>
      <c r="AD44" s="144"/>
      <c r="AE44" s="145"/>
      <c r="AF44" s="144"/>
      <c r="AG44" s="144"/>
      <c r="AH44" s="149"/>
      <c r="AI44" s="150"/>
    </row>
    <row r="45" spans="1:35" ht="24.95" customHeight="1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6"/>
      <c r="N45" s="15"/>
      <c r="O45" s="15"/>
      <c r="P45" s="17"/>
      <c r="Q45" s="18"/>
      <c r="S45" s="13"/>
      <c r="T45" s="14"/>
      <c r="U45" s="14"/>
      <c r="V45" s="14"/>
      <c r="W45" s="14"/>
      <c r="X45" s="14"/>
      <c r="Y45" s="14"/>
      <c r="Z45" s="14"/>
      <c r="AA45" s="14"/>
      <c r="AB45" s="15"/>
      <c r="AC45" s="15"/>
      <c r="AD45" s="15"/>
      <c r="AE45" s="16"/>
      <c r="AF45" s="15"/>
      <c r="AG45" s="15"/>
      <c r="AH45" s="17"/>
      <c r="AI45" s="18"/>
    </row>
  </sheetData>
  <mergeCells count="410">
    <mergeCell ref="AH41:AH42"/>
    <mergeCell ref="AI41:AI42"/>
    <mergeCell ref="S43:S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S41:S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I37:AI38"/>
    <mergeCell ref="S39:S40"/>
    <mergeCell ref="Y39:Y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37:S38"/>
    <mergeCell ref="X37:X38"/>
    <mergeCell ref="AB37:AB38"/>
    <mergeCell ref="AC37:AC38"/>
    <mergeCell ref="AD37:AD38"/>
    <mergeCell ref="AE37:AE38"/>
    <mergeCell ref="AF37:AF38"/>
    <mergeCell ref="AG37:AG38"/>
    <mergeCell ref="AH37:AH38"/>
    <mergeCell ref="AH33:AH34"/>
    <mergeCell ref="AI33:AI34"/>
    <mergeCell ref="S35:S36"/>
    <mergeCell ref="V35:V36"/>
    <mergeCell ref="W35:W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S33:S34"/>
    <mergeCell ref="V33:V34"/>
    <mergeCell ref="W33:W34"/>
    <mergeCell ref="AB33:AB34"/>
    <mergeCell ref="AC33:AC34"/>
    <mergeCell ref="AD33:AD34"/>
    <mergeCell ref="AE33:AE34"/>
    <mergeCell ref="AF33:AF34"/>
    <mergeCell ref="AG33:AG34"/>
    <mergeCell ref="AI29:AI30"/>
    <mergeCell ref="S31:S32"/>
    <mergeCell ref="U31:U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S29:S30"/>
    <mergeCell ref="T29:T30"/>
    <mergeCell ref="AB29:AB30"/>
    <mergeCell ref="AC29:AC30"/>
    <mergeCell ref="AD29:AD30"/>
    <mergeCell ref="AE29:AE30"/>
    <mergeCell ref="AF29:AF30"/>
    <mergeCell ref="AG29:AG30"/>
    <mergeCell ref="AH29:AH30"/>
    <mergeCell ref="AF26:AI26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H20:AH21"/>
    <mergeCell ref="AI20:AI21"/>
    <mergeCell ref="S22:S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S20:S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I16:AI17"/>
    <mergeCell ref="S18:S19"/>
    <mergeCell ref="Y18:Y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S16:S17"/>
    <mergeCell ref="X16:X17"/>
    <mergeCell ref="AB16:AB17"/>
    <mergeCell ref="AC16:AC17"/>
    <mergeCell ref="AD16:AD17"/>
    <mergeCell ref="AE16:AE17"/>
    <mergeCell ref="AF16:AF17"/>
    <mergeCell ref="AG16:AG17"/>
    <mergeCell ref="AH16:AH17"/>
    <mergeCell ref="AH12:AH13"/>
    <mergeCell ref="AI12:AI13"/>
    <mergeCell ref="S14:S15"/>
    <mergeCell ref="V14:V15"/>
    <mergeCell ref="W14:W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S12:S13"/>
    <mergeCell ref="V12:V13"/>
    <mergeCell ref="W12:W13"/>
    <mergeCell ref="AB12:AB13"/>
    <mergeCell ref="AC12:AC13"/>
    <mergeCell ref="AD12:AD13"/>
    <mergeCell ref="AE12:AE13"/>
    <mergeCell ref="AF12:AF13"/>
    <mergeCell ref="AG12:AG13"/>
    <mergeCell ref="AI8:AI9"/>
    <mergeCell ref="S10:S11"/>
    <mergeCell ref="U10:U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S8:S9"/>
    <mergeCell ref="T8:T9"/>
    <mergeCell ref="AB8:AB9"/>
    <mergeCell ref="AC8:AC9"/>
    <mergeCell ref="AD8:AD9"/>
    <mergeCell ref="AE8:AE9"/>
    <mergeCell ref="AF8:AF9"/>
    <mergeCell ref="AG8:AG9"/>
    <mergeCell ref="AH8:AH9"/>
    <mergeCell ref="S2:AI2"/>
    <mergeCell ref="AF5:AI5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41:A42"/>
    <mergeCell ref="A39:A40"/>
    <mergeCell ref="G39:G40"/>
    <mergeCell ref="M41:M42"/>
    <mergeCell ref="L39:L40"/>
    <mergeCell ref="M39:M40"/>
    <mergeCell ref="J41:J42"/>
    <mergeCell ref="K39:K40"/>
    <mergeCell ref="J39:J40"/>
    <mergeCell ref="K41:K42"/>
    <mergeCell ref="L41:L42"/>
    <mergeCell ref="H41:H42"/>
    <mergeCell ref="I41:I42"/>
    <mergeCell ref="L35:L36"/>
    <mergeCell ref="J33:J34"/>
    <mergeCell ref="K33:K34"/>
    <mergeCell ref="L33:L34"/>
    <mergeCell ref="E35:E36"/>
    <mergeCell ref="A37:A38"/>
    <mergeCell ref="F37:F38"/>
    <mergeCell ref="J37:J38"/>
    <mergeCell ref="K37:K38"/>
    <mergeCell ref="A35:A36"/>
    <mergeCell ref="J35:J36"/>
    <mergeCell ref="K35:K36"/>
    <mergeCell ref="D35:D36"/>
    <mergeCell ref="L37:L38"/>
    <mergeCell ref="O8:O9"/>
    <mergeCell ref="N14:N15"/>
    <mergeCell ref="O14:O15"/>
    <mergeCell ref="M14:M15"/>
    <mergeCell ref="N12:N13"/>
    <mergeCell ref="O12:O13"/>
    <mergeCell ref="A33:A34"/>
    <mergeCell ref="D33:D34"/>
    <mergeCell ref="E33:E34"/>
    <mergeCell ref="M33:M34"/>
    <mergeCell ref="E14:E15"/>
    <mergeCell ref="A20:A21"/>
    <mergeCell ref="J20:J21"/>
    <mergeCell ref="K20:K21"/>
    <mergeCell ref="L20:L21"/>
    <mergeCell ref="M20:M21"/>
    <mergeCell ref="N20:N21"/>
    <mergeCell ref="H20:H21"/>
    <mergeCell ref="M27:M28"/>
    <mergeCell ref="N27:N28"/>
    <mergeCell ref="O27:O28"/>
    <mergeCell ref="A31:A32"/>
    <mergeCell ref="C31:C32"/>
    <mergeCell ref="J31:J32"/>
    <mergeCell ref="B6:B7"/>
    <mergeCell ref="D12:D13"/>
    <mergeCell ref="C6:C7"/>
    <mergeCell ref="E6:E7"/>
    <mergeCell ref="D14:D15"/>
    <mergeCell ref="E12:E13"/>
    <mergeCell ref="A8:A9"/>
    <mergeCell ref="A10:A11"/>
    <mergeCell ref="A14:A15"/>
    <mergeCell ref="A6:A7"/>
    <mergeCell ref="A12:A13"/>
    <mergeCell ref="B8:B9"/>
    <mergeCell ref="P14:P15"/>
    <mergeCell ref="Q14:Q15"/>
    <mergeCell ref="K10:K11"/>
    <mergeCell ref="K14:K15"/>
    <mergeCell ref="M10:M11"/>
    <mergeCell ref="N10:N11"/>
    <mergeCell ref="P12:P13"/>
    <mergeCell ref="O10:O11"/>
    <mergeCell ref="L10:L11"/>
    <mergeCell ref="L14:L15"/>
    <mergeCell ref="A2:Q2"/>
    <mergeCell ref="N5:Q5"/>
    <mergeCell ref="J12:J13"/>
    <mergeCell ref="K12:K13"/>
    <mergeCell ref="L12:L13"/>
    <mergeCell ref="M12:M13"/>
    <mergeCell ref="Q12:Q13"/>
    <mergeCell ref="D6:D7"/>
    <mergeCell ref="P10:P11"/>
    <mergeCell ref="Q10:Q11"/>
    <mergeCell ref="P6:P7"/>
    <mergeCell ref="Q6:Q7"/>
    <mergeCell ref="J8:J9"/>
    <mergeCell ref="P8:P9"/>
    <mergeCell ref="Q8:Q9"/>
    <mergeCell ref="K6:K7"/>
    <mergeCell ref="K8:K9"/>
    <mergeCell ref="M6:M7"/>
    <mergeCell ref="L6:L7"/>
    <mergeCell ref="N6:N7"/>
    <mergeCell ref="C10:C11"/>
    <mergeCell ref="O6:O7"/>
    <mergeCell ref="M8:M9"/>
    <mergeCell ref="N8:N9"/>
    <mergeCell ref="F6:F7"/>
    <mergeCell ref="G6:G7"/>
    <mergeCell ref="H6:H7"/>
    <mergeCell ref="I6:I7"/>
    <mergeCell ref="M16:M17"/>
    <mergeCell ref="N16:N17"/>
    <mergeCell ref="J10:J11"/>
    <mergeCell ref="J14:J15"/>
    <mergeCell ref="J6:J7"/>
    <mergeCell ref="L8:L9"/>
    <mergeCell ref="Q16:Q17"/>
    <mergeCell ref="A18:A19"/>
    <mergeCell ref="J18:J19"/>
    <mergeCell ref="K18:K19"/>
    <mergeCell ref="L18:L19"/>
    <mergeCell ref="M18:M19"/>
    <mergeCell ref="N18:N19"/>
    <mergeCell ref="O18:O19"/>
    <mergeCell ref="L16:L17"/>
    <mergeCell ref="P18:P19"/>
    <mergeCell ref="O16:O17"/>
    <mergeCell ref="A16:A17"/>
    <mergeCell ref="J16:J17"/>
    <mergeCell ref="K16:K17"/>
    <mergeCell ref="F16:F17"/>
    <mergeCell ref="P16:P17"/>
    <mergeCell ref="Q18:Q19"/>
    <mergeCell ref="G18:G19"/>
    <mergeCell ref="Q20:Q21"/>
    <mergeCell ref="N26:Q26"/>
    <mergeCell ref="N22:N23"/>
    <mergeCell ref="O22:O23"/>
    <mergeCell ref="P22:P23"/>
    <mergeCell ref="Q22:Q23"/>
    <mergeCell ref="O20:O21"/>
    <mergeCell ref="P20:P21"/>
    <mergeCell ref="A22:A23"/>
    <mergeCell ref="J22:J23"/>
    <mergeCell ref="K22:K23"/>
    <mergeCell ref="L22:L23"/>
    <mergeCell ref="M22:M23"/>
    <mergeCell ref="I20:I21"/>
    <mergeCell ref="H22:H23"/>
    <mergeCell ref="I22:I23"/>
    <mergeCell ref="P27:P28"/>
    <mergeCell ref="Q27:Q28"/>
    <mergeCell ref="A29:A30"/>
    <mergeCell ref="B29:B30"/>
    <mergeCell ref="J29:J30"/>
    <mergeCell ref="K29:K30"/>
    <mergeCell ref="L29:L30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M29:M30"/>
    <mergeCell ref="N29:N30"/>
    <mergeCell ref="O29:O30"/>
    <mergeCell ref="P29:P30"/>
    <mergeCell ref="Q29:Q30"/>
    <mergeCell ref="K31:K32"/>
    <mergeCell ref="L31:L32"/>
    <mergeCell ref="M31:M32"/>
    <mergeCell ref="N31:N32"/>
    <mergeCell ref="O31:O32"/>
    <mergeCell ref="P31:P32"/>
    <mergeCell ref="Q31:Q32"/>
    <mergeCell ref="N33:N34"/>
    <mergeCell ref="O33:O34"/>
    <mergeCell ref="P33:P34"/>
    <mergeCell ref="Q33:Q34"/>
    <mergeCell ref="N35:N36"/>
    <mergeCell ref="O35:O36"/>
    <mergeCell ref="P35:P36"/>
    <mergeCell ref="M35:M36"/>
    <mergeCell ref="Q35:Q36"/>
    <mergeCell ref="N37:N38"/>
    <mergeCell ref="O37:O38"/>
    <mergeCell ref="P37:P38"/>
    <mergeCell ref="Q37:Q38"/>
    <mergeCell ref="M37:M38"/>
    <mergeCell ref="N39:N40"/>
    <mergeCell ref="O39:O40"/>
    <mergeCell ref="P39:P40"/>
    <mergeCell ref="Q39:Q40"/>
    <mergeCell ref="N41:N42"/>
    <mergeCell ref="O41:O42"/>
    <mergeCell ref="P41:P42"/>
    <mergeCell ref="Q41:Q42"/>
    <mergeCell ref="Q43:Q44"/>
    <mergeCell ref="O43:O44"/>
    <mergeCell ref="K43:K44"/>
    <mergeCell ref="L43:L44"/>
    <mergeCell ref="M43:M44"/>
    <mergeCell ref="N43:N44"/>
    <mergeCell ref="A43:A44"/>
    <mergeCell ref="H43:H44"/>
    <mergeCell ref="I43:I44"/>
    <mergeCell ref="J43:J44"/>
    <mergeCell ref="P43:P44"/>
  </mergeCells>
  <phoneticPr fontId="2"/>
  <pageMargins left="0.59055118110236227" right="0" top="0.39370078740157483" bottom="0.19685039370078741" header="0.51181102362204722" footer="0.51181102362204722"/>
  <pageSetup paperSize="9" scale="54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5"/>
  <sheetViews>
    <sheetView view="pageBreakPreview" zoomScale="60" zoomScaleNormal="75" workbookViewId="0">
      <selection activeCell="K24" sqref="K24"/>
    </sheetView>
  </sheetViews>
  <sheetFormatPr defaultRowHeight="13.5" x14ac:dyDescent="0.15"/>
  <cols>
    <col min="1" max="9" width="20.625" customWidth="1"/>
    <col min="10" max="17" width="7.625" customWidth="1"/>
    <col min="19" max="27" width="20.625" hidden="1" customWidth="1"/>
    <col min="28" max="35" width="7.625" hidden="1" customWidth="1"/>
  </cols>
  <sheetData>
    <row r="2" spans="1:35" ht="32.25" x14ac:dyDescent="0.3">
      <c r="A2" s="159" t="str">
        <f>'Ａ～Ｂ'!A2:Q2</f>
        <v>第７回　Ｕ－１１チャリティーサッカー大会　組合せ表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9" t="str">
        <f>'Ａ～Ｂ'!S2:AI2</f>
        <v>第４回　Ｕ－１１チャリティーサッカー大会　組合せ表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35" ht="13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4" customHeight="1" x14ac:dyDescent="0.25">
      <c r="A4" s="10"/>
      <c r="B4" s="3"/>
      <c r="C4" s="3" t="s">
        <v>25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0"/>
      <c r="T4" s="3"/>
      <c r="U4" s="3" t="s">
        <v>25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11" customFormat="1" ht="28.5" x14ac:dyDescent="0.3">
      <c r="A5" s="10"/>
      <c r="B5" s="10"/>
      <c r="J5" s="8"/>
      <c r="K5" s="8"/>
      <c r="L5" s="8"/>
      <c r="N5" s="157">
        <f>'Ａ～Ｂ'!N5:Q5</f>
        <v>42882</v>
      </c>
      <c r="O5" s="158"/>
      <c r="P5" s="158"/>
      <c r="Q5" s="158"/>
      <c r="S5" s="10"/>
      <c r="T5" s="10"/>
      <c r="AB5" s="8"/>
      <c r="AC5" s="8"/>
      <c r="AD5" s="8"/>
      <c r="AF5" s="157">
        <f>'Ａ～Ｂ'!AF5:AI5</f>
        <v>41825</v>
      </c>
      <c r="AG5" s="158"/>
      <c r="AH5" s="158"/>
      <c r="AI5" s="158"/>
    </row>
    <row r="6" spans="1:35" ht="24.95" customHeight="1" x14ac:dyDescent="0.15">
      <c r="A6" s="156"/>
      <c r="B6" s="154" t="str">
        <f>IF('各チーム２ (2)'!$B$4="",T6,VLOOKUP(T6,'各チーム２ (2)'!$B$4:$C$35,2,FALSE))</f>
        <v>大野原SSS</v>
      </c>
      <c r="C6" s="154" t="str">
        <f>IF('各チーム２ (2)'!$B$4="",U6,VLOOKUP(U6,'各チーム２ (2)'!$B$4:$C$35,2,FALSE))</f>
        <v>豊郷SSS</v>
      </c>
      <c r="D6" s="154" t="str">
        <f>IF('各チーム２ (2)'!$B$4="",V6,VLOOKUP(V6,'各チーム２ (2)'!$B$4:$C$35,2,FALSE))</f>
        <v>延方SS</v>
      </c>
      <c r="E6" s="154" t="str">
        <f>IF('各チーム２ (2)'!$B$4="",W6,VLOOKUP(W6,'各チーム２ (2)'!$B$4:$C$35,2,FALSE))</f>
        <v>旭SSS</v>
      </c>
      <c r="F6" s="154" t="str">
        <f>IF('各チーム２ (2)'!$B$4="",X6,VLOOKUP(X6,'各チーム２ (2)'!$B$4:$C$35,2,FALSE))</f>
        <v>FC波崎</v>
      </c>
      <c r="G6" s="154" t="str">
        <f>IF('各チーム２ (2)'!$B$4="",Y6,VLOOKUP(Y6,'各チーム２ (2)'!$B$4:$C$35,2,FALSE))</f>
        <v>波野SSS</v>
      </c>
      <c r="H6" s="154" t="str">
        <f>IF('各チーム２ (2)'!$B$4="",Z6,VLOOKUP(Z6,'各チーム２ (2)'!$B$4:$C$35,2,FALSE))</f>
        <v>FC麻生</v>
      </c>
      <c r="I6" s="154" t="str">
        <f>IF('各チーム２ (2)'!$B$4="",AA6,VLOOKUP(AA6,'各チーム２ (2)'!$B$4:$C$35,2,FALSE))</f>
        <v>平井SSS</v>
      </c>
      <c r="J6" s="152" t="s">
        <v>14</v>
      </c>
      <c r="K6" s="152" t="s">
        <v>15</v>
      </c>
      <c r="L6" s="152" t="s">
        <v>16</v>
      </c>
      <c r="M6" s="152" t="s">
        <v>17</v>
      </c>
      <c r="N6" s="152" t="s">
        <v>18</v>
      </c>
      <c r="O6" s="152" t="s">
        <v>19</v>
      </c>
      <c r="P6" s="151" t="s">
        <v>20</v>
      </c>
      <c r="Q6" s="152" t="s">
        <v>21</v>
      </c>
      <c r="S6" s="156"/>
      <c r="T6" s="154">
        <v>17</v>
      </c>
      <c r="U6" s="154">
        <v>18</v>
      </c>
      <c r="V6" s="154">
        <v>19</v>
      </c>
      <c r="W6" s="154">
        <v>20</v>
      </c>
      <c r="X6" s="154">
        <v>21</v>
      </c>
      <c r="Y6" s="154">
        <v>22</v>
      </c>
      <c r="Z6" s="154">
        <v>23</v>
      </c>
      <c r="AA6" s="154">
        <v>24</v>
      </c>
      <c r="AB6" s="152" t="s">
        <v>14</v>
      </c>
      <c r="AC6" s="152" t="s">
        <v>15</v>
      </c>
      <c r="AD6" s="152" t="s">
        <v>16</v>
      </c>
      <c r="AE6" s="152" t="s">
        <v>17</v>
      </c>
      <c r="AF6" s="152" t="s">
        <v>18</v>
      </c>
      <c r="AG6" s="152" t="s">
        <v>19</v>
      </c>
      <c r="AH6" s="151" t="s">
        <v>20</v>
      </c>
      <c r="AI6" s="152" t="s">
        <v>21</v>
      </c>
    </row>
    <row r="7" spans="1:35" ht="24.95" customHeight="1" x14ac:dyDescent="0.15">
      <c r="A7" s="156"/>
      <c r="B7" s="155"/>
      <c r="C7" s="155"/>
      <c r="D7" s="155"/>
      <c r="E7" s="155"/>
      <c r="F7" s="155"/>
      <c r="G7" s="155"/>
      <c r="H7" s="155"/>
      <c r="I7" s="155"/>
      <c r="J7" s="152"/>
      <c r="K7" s="152"/>
      <c r="L7" s="152"/>
      <c r="M7" s="152"/>
      <c r="N7" s="152"/>
      <c r="O7" s="152"/>
      <c r="P7" s="152"/>
      <c r="Q7" s="152"/>
      <c r="S7" s="156"/>
      <c r="T7" s="155"/>
      <c r="U7" s="154"/>
      <c r="V7" s="154"/>
      <c r="W7" s="154"/>
      <c r="X7" s="155"/>
      <c r="Y7" s="154"/>
      <c r="Z7" s="154"/>
      <c r="AA7" s="154"/>
      <c r="AB7" s="152"/>
      <c r="AC7" s="152"/>
      <c r="AD7" s="152"/>
      <c r="AE7" s="152"/>
      <c r="AF7" s="152"/>
      <c r="AG7" s="152"/>
      <c r="AH7" s="152"/>
      <c r="AI7" s="152"/>
    </row>
    <row r="8" spans="1:35" ht="24.95" customHeight="1" x14ac:dyDescent="0.15">
      <c r="A8" s="153" t="str">
        <f>B6</f>
        <v>大野原SSS</v>
      </c>
      <c r="B8" s="148"/>
      <c r="C8" s="12"/>
      <c r="D8" s="12"/>
      <c r="E8" s="12"/>
      <c r="F8" s="12"/>
      <c r="G8" s="12"/>
      <c r="H8" s="12"/>
      <c r="I8" s="12"/>
      <c r="J8" s="144"/>
      <c r="K8" s="144"/>
      <c r="L8" s="144"/>
      <c r="M8" s="145"/>
      <c r="N8" s="144"/>
      <c r="O8" s="144"/>
      <c r="P8" s="149"/>
      <c r="Q8" s="150"/>
      <c r="S8" s="153">
        <f>T6</f>
        <v>17</v>
      </c>
      <c r="T8" s="148"/>
      <c r="U8" s="12"/>
      <c r="V8" s="12"/>
      <c r="W8" s="12"/>
      <c r="X8" s="12"/>
      <c r="Y8" s="12"/>
      <c r="Z8" s="12"/>
      <c r="AA8" s="12"/>
      <c r="AB8" s="144"/>
      <c r="AC8" s="144"/>
      <c r="AD8" s="144"/>
      <c r="AE8" s="145"/>
      <c r="AF8" s="144"/>
      <c r="AG8" s="144"/>
      <c r="AH8" s="149"/>
      <c r="AI8" s="150"/>
    </row>
    <row r="9" spans="1:35" ht="24.95" customHeight="1" x14ac:dyDescent="0.15">
      <c r="A9" s="153"/>
      <c r="B9" s="148"/>
      <c r="C9" s="9"/>
      <c r="D9" s="9"/>
      <c r="E9" s="9"/>
      <c r="F9" s="9"/>
      <c r="G9" s="9"/>
      <c r="H9" s="9"/>
      <c r="I9" s="9"/>
      <c r="J9" s="144"/>
      <c r="K9" s="144"/>
      <c r="L9" s="144"/>
      <c r="M9" s="145"/>
      <c r="N9" s="144"/>
      <c r="O9" s="144"/>
      <c r="P9" s="149"/>
      <c r="Q9" s="150"/>
      <c r="S9" s="153"/>
      <c r="T9" s="148"/>
      <c r="U9" s="9"/>
      <c r="V9" s="9"/>
      <c r="W9" s="9"/>
      <c r="X9" s="9"/>
      <c r="Y9" s="9"/>
      <c r="Z9" s="9"/>
      <c r="AA9" s="9"/>
      <c r="AB9" s="144"/>
      <c r="AC9" s="144"/>
      <c r="AD9" s="144"/>
      <c r="AE9" s="145"/>
      <c r="AF9" s="144"/>
      <c r="AG9" s="144"/>
      <c r="AH9" s="149"/>
      <c r="AI9" s="150"/>
    </row>
    <row r="10" spans="1:35" ht="24.95" customHeight="1" x14ac:dyDescent="0.15">
      <c r="A10" s="146" t="str">
        <f>C6</f>
        <v>豊郷SSS</v>
      </c>
      <c r="B10" s="12"/>
      <c r="C10" s="148"/>
      <c r="D10" s="12"/>
      <c r="E10" s="12"/>
      <c r="F10" s="12"/>
      <c r="G10" s="12"/>
      <c r="H10" s="12"/>
      <c r="I10" s="12"/>
      <c r="J10" s="144"/>
      <c r="K10" s="144"/>
      <c r="L10" s="144"/>
      <c r="M10" s="145"/>
      <c r="N10" s="144"/>
      <c r="O10" s="144"/>
      <c r="P10" s="149"/>
      <c r="Q10" s="150"/>
      <c r="S10" s="146">
        <f>U6</f>
        <v>18</v>
      </c>
      <c r="T10" s="12"/>
      <c r="U10" s="148"/>
      <c r="V10" s="12"/>
      <c r="W10" s="12"/>
      <c r="X10" s="12"/>
      <c r="Y10" s="12"/>
      <c r="Z10" s="12"/>
      <c r="AA10" s="12"/>
      <c r="AB10" s="144"/>
      <c r="AC10" s="144"/>
      <c r="AD10" s="144"/>
      <c r="AE10" s="145"/>
      <c r="AF10" s="144"/>
      <c r="AG10" s="144"/>
      <c r="AH10" s="149"/>
      <c r="AI10" s="150"/>
    </row>
    <row r="11" spans="1:35" ht="24.95" customHeight="1" x14ac:dyDescent="0.15">
      <c r="A11" s="146"/>
      <c r="B11" s="9"/>
      <c r="C11" s="148"/>
      <c r="D11" s="9"/>
      <c r="E11" s="9"/>
      <c r="F11" s="9"/>
      <c r="G11" s="9"/>
      <c r="H11" s="9"/>
      <c r="I11" s="9"/>
      <c r="J11" s="144"/>
      <c r="K11" s="144"/>
      <c r="L11" s="144"/>
      <c r="M11" s="145"/>
      <c r="N11" s="144"/>
      <c r="O11" s="144"/>
      <c r="P11" s="149"/>
      <c r="Q11" s="150"/>
      <c r="S11" s="146"/>
      <c r="T11" s="9"/>
      <c r="U11" s="148"/>
      <c r="V11" s="9"/>
      <c r="W11" s="9"/>
      <c r="X11" s="9"/>
      <c r="Y11" s="9"/>
      <c r="Z11" s="9"/>
      <c r="AA11" s="9"/>
      <c r="AB11" s="144"/>
      <c r="AC11" s="144"/>
      <c r="AD11" s="144"/>
      <c r="AE11" s="145"/>
      <c r="AF11" s="144"/>
      <c r="AG11" s="144"/>
      <c r="AH11" s="149"/>
      <c r="AI11" s="150"/>
    </row>
    <row r="12" spans="1:35" ht="24.95" customHeight="1" x14ac:dyDescent="0.15">
      <c r="A12" s="146" t="str">
        <f>D6</f>
        <v>延方SS</v>
      </c>
      <c r="B12" s="12"/>
      <c r="C12" s="12"/>
      <c r="D12" s="148"/>
      <c r="E12" s="147"/>
      <c r="F12" s="12"/>
      <c r="G12" s="12"/>
      <c r="H12" s="12"/>
      <c r="I12" s="12"/>
      <c r="J12" s="144"/>
      <c r="K12" s="144"/>
      <c r="L12" s="144"/>
      <c r="M12" s="145"/>
      <c r="N12" s="144"/>
      <c r="O12" s="144"/>
      <c r="P12" s="149"/>
      <c r="Q12" s="150"/>
      <c r="S12" s="146">
        <f>V6</f>
        <v>19</v>
      </c>
      <c r="T12" s="12"/>
      <c r="U12" s="12"/>
      <c r="V12" s="148"/>
      <c r="W12" s="147"/>
      <c r="X12" s="12"/>
      <c r="Y12" s="12"/>
      <c r="Z12" s="12"/>
      <c r="AA12" s="12"/>
      <c r="AB12" s="144"/>
      <c r="AC12" s="144"/>
      <c r="AD12" s="144"/>
      <c r="AE12" s="145"/>
      <c r="AF12" s="144"/>
      <c r="AG12" s="144"/>
      <c r="AH12" s="149"/>
      <c r="AI12" s="150"/>
    </row>
    <row r="13" spans="1:35" ht="24.95" customHeight="1" x14ac:dyDescent="0.15">
      <c r="A13" s="146"/>
      <c r="B13" s="9"/>
      <c r="C13" s="9"/>
      <c r="D13" s="148"/>
      <c r="E13" s="147"/>
      <c r="F13" s="9"/>
      <c r="G13" s="9"/>
      <c r="H13" s="9"/>
      <c r="I13" s="9"/>
      <c r="J13" s="144"/>
      <c r="K13" s="144"/>
      <c r="L13" s="144"/>
      <c r="M13" s="145"/>
      <c r="N13" s="144"/>
      <c r="O13" s="144"/>
      <c r="P13" s="149"/>
      <c r="Q13" s="150"/>
      <c r="S13" s="146"/>
      <c r="T13" s="9"/>
      <c r="U13" s="9"/>
      <c r="V13" s="148"/>
      <c r="W13" s="147"/>
      <c r="X13" s="9"/>
      <c r="Y13" s="9"/>
      <c r="Z13" s="9"/>
      <c r="AA13" s="9"/>
      <c r="AB13" s="144"/>
      <c r="AC13" s="144"/>
      <c r="AD13" s="144"/>
      <c r="AE13" s="145"/>
      <c r="AF13" s="144"/>
      <c r="AG13" s="144"/>
      <c r="AH13" s="149"/>
      <c r="AI13" s="150"/>
    </row>
    <row r="14" spans="1:35" ht="24.95" customHeight="1" x14ac:dyDescent="0.15">
      <c r="A14" s="146" t="str">
        <f>E6</f>
        <v>旭SSS</v>
      </c>
      <c r="B14" s="12"/>
      <c r="C14" s="12"/>
      <c r="D14" s="147"/>
      <c r="E14" s="148"/>
      <c r="F14" s="12"/>
      <c r="G14" s="12"/>
      <c r="H14" s="12"/>
      <c r="I14" s="12"/>
      <c r="J14" s="144"/>
      <c r="K14" s="144"/>
      <c r="L14" s="144"/>
      <c r="M14" s="145"/>
      <c r="N14" s="144"/>
      <c r="O14" s="144"/>
      <c r="P14" s="149"/>
      <c r="Q14" s="150"/>
      <c r="S14" s="146">
        <f>W6</f>
        <v>20</v>
      </c>
      <c r="T14" s="12"/>
      <c r="U14" s="12"/>
      <c r="V14" s="147"/>
      <c r="W14" s="148"/>
      <c r="X14" s="12"/>
      <c r="Y14" s="12"/>
      <c r="Z14" s="12"/>
      <c r="AA14" s="12"/>
      <c r="AB14" s="144"/>
      <c r="AC14" s="144"/>
      <c r="AD14" s="144"/>
      <c r="AE14" s="145"/>
      <c r="AF14" s="144"/>
      <c r="AG14" s="144"/>
      <c r="AH14" s="149"/>
      <c r="AI14" s="150"/>
    </row>
    <row r="15" spans="1:35" ht="24.95" customHeight="1" x14ac:dyDescent="0.15">
      <c r="A15" s="146"/>
      <c r="B15" s="9"/>
      <c r="C15" s="9"/>
      <c r="D15" s="147"/>
      <c r="E15" s="148"/>
      <c r="F15" s="9"/>
      <c r="G15" s="9"/>
      <c r="H15" s="9"/>
      <c r="I15" s="9"/>
      <c r="J15" s="144"/>
      <c r="K15" s="144"/>
      <c r="L15" s="144"/>
      <c r="M15" s="145"/>
      <c r="N15" s="144"/>
      <c r="O15" s="144"/>
      <c r="P15" s="149"/>
      <c r="Q15" s="150"/>
      <c r="S15" s="146"/>
      <c r="T15" s="9"/>
      <c r="U15" s="9"/>
      <c r="V15" s="147"/>
      <c r="W15" s="148"/>
      <c r="X15" s="9"/>
      <c r="Y15" s="9"/>
      <c r="Z15" s="9"/>
      <c r="AA15" s="9"/>
      <c r="AB15" s="144"/>
      <c r="AC15" s="144"/>
      <c r="AD15" s="144"/>
      <c r="AE15" s="145"/>
      <c r="AF15" s="144"/>
      <c r="AG15" s="144"/>
      <c r="AH15" s="149"/>
      <c r="AI15" s="150"/>
    </row>
    <row r="16" spans="1:35" ht="24.95" customHeight="1" x14ac:dyDescent="0.15">
      <c r="A16" s="153" t="str">
        <f>F6</f>
        <v>FC波崎</v>
      </c>
      <c r="B16" s="12"/>
      <c r="C16" s="12"/>
      <c r="D16" s="12"/>
      <c r="E16" s="12"/>
      <c r="F16" s="148"/>
      <c r="G16" s="12"/>
      <c r="H16" s="12"/>
      <c r="I16" s="12"/>
      <c r="J16" s="144"/>
      <c r="K16" s="144"/>
      <c r="L16" s="144"/>
      <c r="M16" s="145"/>
      <c r="N16" s="144"/>
      <c r="O16" s="144"/>
      <c r="P16" s="149"/>
      <c r="Q16" s="150"/>
      <c r="S16" s="153">
        <f>X6</f>
        <v>21</v>
      </c>
      <c r="T16" s="12"/>
      <c r="U16" s="12"/>
      <c r="V16" s="12"/>
      <c r="W16" s="12"/>
      <c r="X16" s="148"/>
      <c r="Y16" s="12"/>
      <c r="Z16" s="12"/>
      <c r="AA16" s="12"/>
      <c r="AB16" s="144"/>
      <c r="AC16" s="144"/>
      <c r="AD16" s="144"/>
      <c r="AE16" s="145"/>
      <c r="AF16" s="144"/>
      <c r="AG16" s="144"/>
      <c r="AH16" s="149"/>
      <c r="AI16" s="150"/>
    </row>
    <row r="17" spans="1:35" ht="24.95" customHeight="1" x14ac:dyDescent="0.15">
      <c r="A17" s="153"/>
      <c r="B17" s="9"/>
      <c r="C17" s="9"/>
      <c r="D17" s="9"/>
      <c r="E17" s="9"/>
      <c r="F17" s="148"/>
      <c r="G17" s="9"/>
      <c r="H17" s="9"/>
      <c r="I17" s="9"/>
      <c r="J17" s="144"/>
      <c r="K17" s="144"/>
      <c r="L17" s="144"/>
      <c r="M17" s="145"/>
      <c r="N17" s="144"/>
      <c r="O17" s="144"/>
      <c r="P17" s="149"/>
      <c r="Q17" s="150"/>
      <c r="S17" s="153"/>
      <c r="T17" s="9"/>
      <c r="U17" s="9"/>
      <c r="V17" s="9"/>
      <c r="W17" s="9"/>
      <c r="X17" s="148"/>
      <c r="Y17" s="9"/>
      <c r="Z17" s="9"/>
      <c r="AA17" s="9"/>
      <c r="AB17" s="144"/>
      <c r="AC17" s="144"/>
      <c r="AD17" s="144"/>
      <c r="AE17" s="145"/>
      <c r="AF17" s="144"/>
      <c r="AG17" s="144"/>
      <c r="AH17" s="149"/>
      <c r="AI17" s="150"/>
    </row>
    <row r="18" spans="1:35" ht="24.95" customHeight="1" x14ac:dyDescent="0.15">
      <c r="A18" s="146" t="str">
        <f>G6</f>
        <v>波野SSS</v>
      </c>
      <c r="B18" s="12"/>
      <c r="C18" s="12"/>
      <c r="D18" s="12"/>
      <c r="E18" s="12"/>
      <c r="F18" s="12"/>
      <c r="G18" s="148"/>
      <c r="H18" s="12"/>
      <c r="I18" s="12"/>
      <c r="J18" s="144"/>
      <c r="K18" s="144"/>
      <c r="L18" s="144"/>
      <c r="M18" s="145"/>
      <c r="N18" s="144"/>
      <c r="O18" s="144"/>
      <c r="P18" s="149"/>
      <c r="Q18" s="150"/>
      <c r="S18" s="146">
        <f>Y6</f>
        <v>22</v>
      </c>
      <c r="T18" s="12"/>
      <c r="U18" s="12"/>
      <c r="V18" s="12"/>
      <c r="W18" s="12"/>
      <c r="X18" s="12"/>
      <c r="Y18" s="148"/>
      <c r="Z18" s="12"/>
      <c r="AA18" s="12"/>
      <c r="AB18" s="144"/>
      <c r="AC18" s="144"/>
      <c r="AD18" s="144"/>
      <c r="AE18" s="145"/>
      <c r="AF18" s="144"/>
      <c r="AG18" s="144"/>
      <c r="AH18" s="149"/>
      <c r="AI18" s="150"/>
    </row>
    <row r="19" spans="1:35" ht="24.95" customHeight="1" x14ac:dyDescent="0.15">
      <c r="A19" s="146"/>
      <c r="B19" s="9"/>
      <c r="C19" s="9"/>
      <c r="D19" s="9"/>
      <c r="E19" s="9"/>
      <c r="F19" s="9"/>
      <c r="G19" s="148"/>
      <c r="H19" s="9"/>
      <c r="I19" s="9"/>
      <c r="J19" s="144"/>
      <c r="K19" s="144"/>
      <c r="L19" s="144"/>
      <c r="M19" s="145"/>
      <c r="N19" s="144"/>
      <c r="O19" s="144"/>
      <c r="P19" s="149"/>
      <c r="Q19" s="150"/>
      <c r="S19" s="146"/>
      <c r="T19" s="9"/>
      <c r="U19" s="9"/>
      <c r="V19" s="9"/>
      <c r="W19" s="9"/>
      <c r="X19" s="9"/>
      <c r="Y19" s="148"/>
      <c r="Z19" s="9"/>
      <c r="AA19" s="9"/>
      <c r="AB19" s="144"/>
      <c r="AC19" s="144"/>
      <c r="AD19" s="144"/>
      <c r="AE19" s="145"/>
      <c r="AF19" s="144"/>
      <c r="AG19" s="144"/>
      <c r="AH19" s="149"/>
      <c r="AI19" s="150"/>
    </row>
    <row r="20" spans="1:35" ht="24.95" customHeight="1" x14ac:dyDescent="0.15">
      <c r="A20" s="146" t="str">
        <f>H6</f>
        <v>FC麻生</v>
      </c>
      <c r="B20" s="12"/>
      <c r="C20" s="12"/>
      <c r="D20" s="12"/>
      <c r="E20" s="12"/>
      <c r="F20" s="12"/>
      <c r="G20" s="12"/>
      <c r="H20" s="148"/>
      <c r="I20" s="147"/>
      <c r="J20" s="144"/>
      <c r="K20" s="144"/>
      <c r="L20" s="144"/>
      <c r="M20" s="145"/>
      <c r="N20" s="144"/>
      <c r="O20" s="144"/>
      <c r="P20" s="149"/>
      <c r="Q20" s="150"/>
      <c r="S20" s="146">
        <f>Z6</f>
        <v>23</v>
      </c>
      <c r="T20" s="12"/>
      <c r="U20" s="12"/>
      <c r="V20" s="12"/>
      <c r="W20" s="12"/>
      <c r="X20" s="12"/>
      <c r="Y20" s="12"/>
      <c r="Z20" s="148"/>
      <c r="AA20" s="147"/>
      <c r="AB20" s="144"/>
      <c r="AC20" s="144"/>
      <c r="AD20" s="144"/>
      <c r="AE20" s="145"/>
      <c r="AF20" s="144"/>
      <c r="AG20" s="144"/>
      <c r="AH20" s="149"/>
      <c r="AI20" s="150"/>
    </row>
    <row r="21" spans="1:35" ht="24.95" customHeight="1" x14ac:dyDescent="0.15">
      <c r="A21" s="146"/>
      <c r="B21" s="9"/>
      <c r="C21" s="9"/>
      <c r="D21" s="9"/>
      <c r="E21" s="9"/>
      <c r="F21" s="9"/>
      <c r="G21" s="9"/>
      <c r="H21" s="148"/>
      <c r="I21" s="147"/>
      <c r="J21" s="144"/>
      <c r="K21" s="144"/>
      <c r="L21" s="144"/>
      <c r="M21" s="145"/>
      <c r="N21" s="144"/>
      <c r="O21" s="144"/>
      <c r="P21" s="149"/>
      <c r="Q21" s="150"/>
      <c r="S21" s="146"/>
      <c r="T21" s="9"/>
      <c r="U21" s="9"/>
      <c r="V21" s="9"/>
      <c r="W21" s="9"/>
      <c r="X21" s="9"/>
      <c r="Y21" s="9"/>
      <c r="Z21" s="148"/>
      <c r="AA21" s="147"/>
      <c r="AB21" s="144"/>
      <c r="AC21" s="144"/>
      <c r="AD21" s="144"/>
      <c r="AE21" s="145"/>
      <c r="AF21" s="144"/>
      <c r="AG21" s="144"/>
      <c r="AH21" s="149"/>
      <c r="AI21" s="150"/>
    </row>
    <row r="22" spans="1:35" ht="24.95" customHeight="1" x14ac:dyDescent="0.15">
      <c r="A22" s="146" t="str">
        <f>I6</f>
        <v>平井SSS</v>
      </c>
      <c r="B22" s="12"/>
      <c r="C22" s="12"/>
      <c r="D22" s="12"/>
      <c r="E22" s="12"/>
      <c r="F22" s="12"/>
      <c r="G22" s="12"/>
      <c r="H22" s="147"/>
      <c r="I22" s="148"/>
      <c r="J22" s="144"/>
      <c r="K22" s="144"/>
      <c r="L22" s="144"/>
      <c r="M22" s="145"/>
      <c r="N22" s="144"/>
      <c r="O22" s="144"/>
      <c r="P22" s="149"/>
      <c r="Q22" s="150"/>
      <c r="S22" s="146">
        <f>AA6</f>
        <v>24</v>
      </c>
      <c r="T22" s="12"/>
      <c r="U22" s="12"/>
      <c r="V22" s="12"/>
      <c r="W22" s="12"/>
      <c r="X22" s="12"/>
      <c r="Y22" s="12"/>
      <c r="Z22" s="147"/>
      <c r="AA22" s="148"/>
      <c r="AB22" s="144"/>
      <c r="AC22" s="144"/>
      <c r="AD22" s="144"/>
      <c r="AE22" s="145"/>
      <c r="AF22" s="144"/>
      <c r="AG22" s="144"/>
      <c r="AH22" s="149"/>
      <c r="AI22" s="150"/>
    </row>
    <row r="23" spans="1:35" ht="24.95" customHeight="1" x14ac:dyDescent="0.15">
      <c r="A23" s="146"/>
      <c r="B23" s="9"/>
      <c r="C23" s="9"/>
      <c r="D23" s="9"/>
      <c r="E23" s="9"/>
      <c r="F23" s="9"/>
      <c r="G23" s="9"/>
      <c r="H23" s="147"/>
      <c r="I23" s="148"/>
      <c r="J23" s="144"/>
      <c r="K23" s="144"/>
      <c r="L23" s="144"/>
      <c r="M23" s="145"/>
      <c r="N23" s="144"/>
      <c r="O23" s="144"/>
      <c r="P23" s="149"/>
      <c r="Q23" s="150"/>
      <c r="S23" s="146"/>
      <c r="T23" s="9"/>
      <c r="U23" s="9"/>
      <c r="V23" s="9"/>
      <c r="W23" s="9"/>
      <c r="X23" s="9"/>
      <c r="Y23" s="9"/>
      <c r="Z23" s="147"/>
      <c r="AA23" s="148"/>
      <c r="AB23" s="144"/>
      <c r="AC23" s="144"/>
      <c r="AD23" s="144"/>
      <c r="AE23" s="145"/>
      <c r="AF23" s="144"/>
      <c r="AG23" s="144"/>
      <c r="AH23" s="149"/>
      <c r="AI23" s="150"/>
    </row>
    <row r="24" spans="1:35" ht="24.95" customHeight="1" x14ac:dyDescent="0.15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22"/>
      <c r="L24" s="15"/>
      <c r="M24" s="16"/>
      <c r="N24" s="15"/>
      <c r="O24" s="15"/>
      <c r="P24" s="17"/>
      <c r="Q24" s="18"/>
      <c r="S24" s="13"/>
      <c r="T24" s="14"/>
      <c r="U24" s="14"/>
      <c r="V24" s="14"/>
      <c r="W24" s="14"/>
      <c r="X24" s="14"/>
      <c r="Y24" s="14"/>
      <c r="Z24" s="14"/>
      <c r="AA24" s="14"/>
      <c r="AB24" s="15"/>
      <c r="AC24" s="15"/>
      <c r="AD24" s="15"/>
      <c r="AE24" s="16"/>
      <c r="AF24" s="15"/>
      <c r="AG24" s="15"/>
      <c r="AH24" s="17"/>
      <c r="AI24" s="18"/>
    </row>
    <row r="25" spans="1:35" ht="24" customHeight="1" x14ac:dyDescent="0.25">
      <c r="A25" s="10"/>
      <c r="B25" s="3"/>
      <c r="C25" s="3" t="s">
        <v>26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10"/>
      <c r="T25" s="3"/>
      <c r="U25" s="3" t="s">
        <v>26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11" customFormat="1" ht="28.5" x14ac:dyDescent="0.3">
      <c r="A26" s="10"/>
      <c r="B26" s="10"/>
      <c r="J26" s="8"/>
      <c r="K26" s="8"/>
      <c r="L26" s="8"/>
      <c r="N26" s="157">
        <f>N5</f>
        <v>42882</v>
      </c>
      <c r="O26" s="158"/>
      <c r="P26" s="158"/>
      <c r="Q26" s="158"/>
      <c r="S26" s="10"/>
      <c r="T26" s="10"/>
      <c r="AB26" s="8"/>
      <c r="AC26" s="8"/>
      <c r="AD26" s="8"/>
      <c r="AF26" s="157">
        <f>AF5</f>
        <v>41825</v>
      </c>
      <c r="AG26" s="158"/>
      <c r="AH26" s="158"/>
      <c r="AI26" s="158"/>
    </row>
    <row r="27" spans="1:35" ht="24.95" customHeight="1" x14ac:dyDescent="0.15">
      <c r="A27" s="156"/>
      <c r="B27" s="154" t="str">
        <f>IF('各チーム２ (2)'!$B$4="",T27,VLOOKUP(T27,'各チーム２ (2)'!$B$4:$C$35,2,FALSE))</f>
        <v>土合ＦＣ</v>
      </c>
      <c r="C27" s="154" t="str">
        <f>IF('各チーム２ (2)'!$B$4="",U27,VLOOKUP(U27,'各チーム２ (2)'!$B$4:$C$35,2,FALSE))</f>
        <v>鹿島SSS</v>
      </c>
      <c r="D27" s="154" t="str">
        <f>IF('各チーム２ (2)'!$B$4="",V27,VLOOKUP(V27,'各チーム２ (2)'!$B$4:$C$35,2,FALSE))</f>
        <v>日の出SS</v>
      </c>
      <c r="E27" s="154" t="str">
        <f>IF('各チーム２ (2)'!$B$4="",W27,VLOOKUP(W27,'各チーム２ (2)'!$B$4:$C$35,2,FALSE))</f>
        <v>青柳EFC SS</v>
      </c>
      <c r="F27" s="154" t="str">
        <f>IF('各チーム２ (2)'!$B$4="",X27,VLOOKUP(X27,'各チーム２ (2)'!$B$4:$C$35,2,FALSE))</f>
        <v>軽野東SSS</v>
      </c>
      <c r="G27" s="154" t="str">
        <f>IF('各チーム２ (2)'!$B$4="",Y27,VLOOKUP(Y27,'各チーム２ (2)'!$B$4:$C$35,2,FALSE))</f>
        <v>鹿島アントラーズFC</v>
      </c>
      <c r="H27" s="154" t="str">
        <f>IF('各チーム２ (2)'!$B$4="",Z27,VLOOKUP(Z27,'各チーム２ (2)'!$B$4:$C$35,2,FALSE))</f>
        <v>ＦＣ北浦</v>
      </c>
      <c r="I27" s="154" t="str">
        <f>IF('各チーム２ (2)'!$B$4="",AA27,VLOOKUP(AA27,'各チーム２ (2)'!$B$4:$C$35,2,FALSE))</f>
        <v>大野SSS</v>
      </c>
      <c r="J27" s="152" t="s">
        <v>14</v>
      </c>
      <c r="K27" s="152" t="s">
        <v>15</v>
      </c>
      <c r="L27" s="152" t="s">
        <v>16</v>
      </c>
      <c r="M27" s="152" t="s">
        <v>17</v>
      </c>
      <c r="N27" s="152" t="s">
        <v>18</v>
      </c>
      <c r="O27" s="152" t="s">
        <v>19</v>
      </c>
      <c r="P27" s="151" t="s">
        <v>20</v>
      </c>
      <c r="Q27" s="152" t="s">
        <v>21</v>
      </c>
      <c r="S27" s="156"/>
      <c r="T27" s="154">
        <v>25</v>
      </c>
      <c r="U27" s="154">
        <v>26</v>
      </c>
      <c r="V27" s="154">
        <v>27</v>
      </c>
      <c r="W27" s="154">
        <v>28</v>
      </c>
      <c r="X27" s="154">
        <v>29</v>
      </c>
      <c r="Y27" s="154">
        <v>30</v>
      </c>
      <c r="Z27" s="154">
        <v>31</v>
      </c>
      <c r="AA27" s="154">
        <v>32</v>
      </c>
      <c r="AB27" s="152" t="s">
        <v>14</v>
      </c>
      <c r="AC27" s="152" t="s">
        <v>15</v>
      </c>
      <c r="AD27" s="152" t="s">
        <v>16</v>
      </c>
      <c r="AE27" s="152" t="s">
        <v>17</v>
      </c>
      <c r="AF27" s="152" t="s">
        <v>18</v>
      </c>
      <c r="AG27" s="152" t="s">
        <v>19</v>
      </c>
      <c r="AH27" s="151" t="s">
        <v>20</v>
      </c>
      <c r="AI27" s="152" t="s">
        <v>21</v>
      </c>
    </row>
    <row r="28" spans="1:35" ht="24.95" customHeight="1" x14ac:dyDescent="0.15">
      <c r="A28" s="156"/>
      <c r="B28" s="155"/>
      <c r="C28" s="155"/>
      <c r="D28" s="155"/>
      <c r="E28" s="155"/>
      <c r="F28" s="155"/>
      <c r="G28" s="155"/>
      <c r="H28" s="155"/>
      <c r="I28" s="155"/>
      <c r="J28" s="152"/>
      <c r="K28" s="152"/>
      <c r="L28" s="152"/>
      <c r="M28" s="152"/>
      <c r="N28" s="152"/>
      <c r="O28" s="152"/>
      <c r="P28" s="152"/>
      <c r="Q28" s="152"/>
      <c r="S28" s="156"/>
      <c r="T28" s="155"/>
      <c r="U28" s="154"/>
      <c r="V28" s="154"/>
      <c r="W28" s="154"/>
      <c r="X28" s="155"/>
      <c r="Y28" s="154"/>
      <c r="Z28" s="154"/>
      <c r="AA28" s="154"/>
      <c r="AB28" s="152"/>
      <c r="AC28" s="152"/>
      <c r="AD28" s="152"/>
      <c r="AE28" s="152"/>
      <c r="AF28" s="152"/>
      <c r="AG28" s="152"/>
      <c r="AH28" s="152"/>
      <c r="AI28" s="152"/>
    </row>
    <row r="29" spans="1:35" ht="24.95" customHeight="1" x14ac:dyDescent="0.15">
      <c r="A29" s="153" t="str">
        <f>B27</f>
        <v>土合ＦＣ</v>
      </c>
      <c r="B29" s="148"/>
      <c r="C29" s="12"/>
      <c r="D29" s="12"/>
      <c r="E29" s="12"/>
      <c r="F29" s="12"/>
      <c r="G29" s="12"/>
      <c r="H29" s="12"/>
      <c r="I29" s="12"/>
      <c r="J29" s="144"/>
      <c r="K29" s="144"/>
      <c r="L29" s="144"/>
      <c r="M29" s="145"/>
      <c r="N29" s="144"/>
      <c r="O29" s="144"/>
      <c r="P29" s="149"/>
      <c r="Q29" s="150"/>
      <c r="S29" s="153">
        <f>T27</f>
        <v>25</v>
      </c>
      <c r="T29" s="148"/>
      <c r="U29" s="12"/>
      <c r="V29" s="12"/>
      <c r="W29" s="12"/>
      <c r="X29" s="12"/>
      <c r="Y29" s="12"/>
      <c r="Z29" s="12"/>
      <c r="AA29" s="12"/>
      <c r="AB29" s="144"/>
      <c r="AC29" s="144"/>
      <c r="AD29" s="144"/>
      <c r="AE29" s="145"/>
      <c r="AF29" s="144"/>
      <c r="AG29" s="144"/>
      <c r="AH29" s="149"/>
      <c r="AI29" s="150"/>
    </row>
    <row r="30" spans="1:35" ht="24.95" customHeight="1" x14ac:dyDescent="0.15">
      <c r="A30" s="153"/>
      <c r="B30" s="148"/>
      <c r="C30" s="9"/>
      <c r="D30" s="9"/>
      <c r="E30" s="9"/>
      <c r="F30" s="9"/>
      <c r="G30" s="9"/>
      <c r="H30" s="9"/>
      <c r="I30" s="9"/>
      <c r="J30" s="144"/>
      <c r="K30" s="144"/>
      <c r="L30" s="144"/>
      <c r="M30" s="145"/>
      <c r="N30" s="144"/>
      <c r="O30" s="144"/>
      <c r="P30" s="149"/>
      <c r="Q30" s="150"/>
      <c r="S30" s="153"/>
      <c r="T30" s="148"/>
      <c r="U30" s="9"/>
      <c r="V30" s="9"/>
      <c r="W30" s="9"/>
      <c r="X30" s="9"/>
      <c r="Y30" s="9"/>
      <c r="Z30" s="9"/>
      <c r="AA30" s="9"/>
      <c r="AB30" s="144"/>
      <c r="AC30" s="144"/>
      <c r="AD30" s="144"/>
      <c r="AE30" s="145"/>
      <c r="AF30" s="144"/>
      <c r="AG30" s="144"/>
      <c r="AH30" s="149"/>
      <c r="AI30" s="150"/>
    </row>
    <row r="31" spans="1:35" ht="24.95" customHeight="1" x14ac:dyDescent="0.15">
      <c r="A31" s="146" t="str">
        <f>C27</f>
        <v>鹿島SSS</v>
      </c>
      <c r="B31" s="12"/>
      <c r="C31" s="148"/>
      <c r="D31" s="12"/>
      <c r="E31" s="12"/>
      <c r="F31" s="12"/>
      <c r="G31" s="12"/>
      <c r="H31" s="12"/>
      <c r="I31" s="12"/>
      <c r="J31" s="144"/>
      <c r="K31" s="144"/>
      <c r="L31" s="144"/>
      <c r="M31" s="145"/>
      <c r="N31" s="144"/>
      <c r="O31" s="144"/>
      <c r="P31" s="149"/>
      <c r="Q31" s="150"/>
      <c r="S31" s="146">
        <f>U27</f>
        <v>26</v>
      </c>
      <c r="T31" s="12"/>
      <c r="U31" s="148"/>
      <c r="V31" s="12"/>
      <c r="W31" s="12"/>
      <c r="X31" s="12"/>
      <c r="Y31" s="12"/>
      <c r="Z31" s="12"/>
      <c r="AA31" s="12"/>
      <c r="AB31" s="144"/>
      <c r="AC31" s="144"/>
      <c r="AD31" s="144"/>
      <c r="AE31" s="145"/>
      <c r="AF31" s="144"/>
      <c r="AG31" s="144"/>
      <c r="AH31" s="149"/>
      <c r="AI31" s="150"/>
    </row>
    <row r="32" spans="1:35" ht="24.95" customHeight="1" x14ac:dyDescent="0.15">
      <c r="A32" s="146"/>
      <c r="B32" s="9"/>
      <c r="C32" s="148"/>
      <c r="D32" s="9"/>
      <c r="E32" s="9"/>
      <c r="F32" s="9"/>
      <c r="G32" s="9"/>
      <c r="H32" s="9"/>
      <c r="I32" s="9"/>
      <c r="J32" s="144"/>
      <c r="K32" s="144"/>
      <c r="L32" s="144"/>
      <c r="M32" s="145"/>
      <c r="N32" s="144"/>
      <c r="O32" s="144"/>
      <c r="P32" s="149"/>
      <c r="Q32" s="150"/>
      <c r="S32" s="146"/>
      <c r="T32" s="9"/>
      <c r="U32" s="148"/>
      <c r="V32" s="9"/>
      <c r="W32" s="9"/>
      <c r="X32" s="9"/>
      <c r="Y32" s="9"/>
      <c r="Z32" s="9"/>
      <c r="AA32" s="9"/>
      <c r="AB32" s="144"/>
      <c r="AC32" s="144"/>
      <c r="AD32" s="144"/>
      <c r="AE32" s="145"/>
      <c r="AF32" s="144"/>
      <c r="AG32" s="144"/>
      <c r="AH32" s="149"/>
      <c r="AI32" s="150"/>
    </row>
    <row r="33" spans="1:35" ht="24.95" customHeight="1" x14ac:dyDescent="0.15">
      <c r="A33" s="146" t="str">
        <f>D27</f>
        <v>日の出SS</v>
      </c>
      <c r="B33" s="12"/>
      <c r="C33" s="12"/>
      <c r="D33" s="148"/>
      <c r="E33" s="147"/>
      <c r="F33" s="12"/>
      <c r="G33" s="12"/>
      <c r="H33" s="12"/>
      <c r="I33" s="12"/>
      <c r="J33" s="144"/>
      <c r="K33" s="144"/>
      <c r="L33" s="144"/>
      <c r="M33" s="145"/>
      <c r="N33" s="144"/>
      <c r="O33" s="144"/>
      <c r="P33" s="149"/>
      <c r="Q33" s="150"/>
      <c r="S33" s="146">
        <f>V27</f>
        <v>27</v>
      </c>
      <c r="T33" s="12"/>
      <c r="U33" s="12"/>
      <c r="V33" s="148"/>
      <c r="W33" s="147"/>
      <c r="X33" s="12"/>
      <c r="Y33" s="12"/>
      <c r="Z33" s="12"/>
      <c r="AA33" s="12"/>
      <c r="AB33" s="144"/>
      <c r="AC33" s="144"/>
      <c r="AD33" s="144"/>
      <c r="AE33" s="145"/>
      <c r="AF33" s="144"/>
      <c r="AG33" s="144"/>
      <c r="AH33" s="149"/>
      <c r="AI33" s="150"/>
    </row>
    <row r="34" spans="1:35" ht="24.95" customHeight="1" x14ac:dyDescent="0.15">
      <c r="A34" s="146"/>
      <c r="B34" s="9"/>
      <c r="C34" s="9"/>
      <c r="D34" s="148"/>
      <c r="E34" s="147"/>
      <c r="F34" s="9"/>
      <c r="G34" s="9"/>
      <c r="H34" s="9"/>
      <c r="I34" s="9"/>
      <c r="J34" s="144"/>
      <c r="K34" s="144"/>
      <c r="L34" s="144"/>
      <c r="M34" s="145"/>
      <c r="N34" s="144"/>
      <c r="O34" s="144"/>
      <c r="P34" s="149"/>
      <c r="Q34" s="150"/>
      <c r="S34" s="146"/>
      <c r="T34" s="9"/>
      <c r="U34" s="9"/>
      <c r="V34" s="148"/>
      <c r="W34" s="147"/>
      <c r="X34" s="9"/>
      <c r="Y34" s="9"/>
      <c r="Z34" s="9"/>
      <c r="AA34" s="9"/>
      <c r="AB34" s="144"/>
      <c r="AC34" s="144"/>
      <c r="AD34" s="144"/>
      <c r="AE34" s="145"/>
      <c r="AF34" s="144"/>
      <c r="AG34" s="144"/>
      <c r="AH34" s="149"/>
      <c r="AI34" s="150"/>
    </row>
    <row r="35" spans="1:35" ht="24.95" customHeight="1" x14ac:dyDescent="0.15">
      <c r="A35" s="146" t="str">
        <f>E27</f>
        <v>青柳EFC SS</v>
      </c>
      <c r="B35" s="12"/>
      <c r="C35" s="12"/>
      <c r="D35" s="147"/>
      <c r="E35" s="148"/>
      <c r="F35" s="12"/>
      <c r="G35" s="12"/>
      <c r="H35" s="12"/>
      <c r="I35" s="12"/>
      <c r="J35" s="144"/>
      <c r="K35" s="144"/>
      <c r="L35" s="144"/>
      <c r="M35" s="145"/>
      <c r="N35" s="144"/>
      <c r="O35" s="144"/>
      <c r="P35" s="149"/>
      <c r="Q35" s="150"/>
      <c r="S35" s="146">
        <f>W27</f>
        <v>28</v>
      </c>
      <c r="T35" s="12"/>
      <c r="U35" s="12"/>
      <c r="V35" s="147"/>
      <c r="W35" s="148"/>
      <c r="X35" s="12"/>
      <c r="Y35" s="12"/>
      <c r="Z35" s="12"/>
      <c r="AA35" s="12"/>
      <c r="AB35" s="144"/>
      <c r="AC35" s="144"/>
      <c r="AD35" s="144"/>
      <c r="AE35" s="145"/>
      <c r="AF35" s="144"/>
      <c r="AG35" s="144"/>
      <c r="AH35" s="149"/>
      <c r="AI35" s="150"/>
    </row>
    <row r="36" spans="1:35" ht="24.95" customHeight="1" x14ac:dyDescent="0.15">
      <c r="A36" s="146"/>
      <c r="B36" s="9"/>
      <c r="C36" s="9"/>
      <c r="D36" s="147"/>
      <c r="E36" s="148"/>
      <c r="F36" s="9"/>
      <c r="G36" s="9"/>
      <c r="H36" s="9"/>
      <c r="I36" s="9"/>
      <c r="J36" s="144"/>
      <c r="K36" s="144"/>
      <c r="L36" s="144"/>
      <c r="M36" s="145"/>
      <c r="N36" s="144"/>
      <c r="O36" s="144"/>
      <c r="P36" s="149"/>
      <c r="Q36" s="150"/>
      <c r="S36" s="146"/>
      <c r="T36" s="9"/>
      <c r="U36" s="9"/>
      <c r="V36" s="147"/>
      <c r="W36" s="148"/>
      <c r="X36" s="9"/>
      <c r="Y36" s="9"/>
      <c r="Z36" s="9"/>
      <c r="AA36" s="9"/>
      <c r="AB36" s="144"/>
      <c r="AC36" s="144"/>
      <c r="AD36" s="144"/>
      <c r="AE36" s="145"/>
      <c r="AF36" s="144"/>
      <c r="AG36" s="144"/>
      <c r="AH36" s="149"/>
      <c r="AI36" s="150"/>
    </row>
    <row r="37" spans="1:35" ht="24.95" customHeight="1" x14ac:dyDescent="0.15">
      <c r="A37" s="153" t="str">
        <f>F27</f>
        <v>軽野東SSS</v>
      </c>
      <c r="B37" s="12"/>
      <c r="C37" s="12"/>
      <c r="D37" s="12"/>
      <c r="E37" s="12"/>
      <c r="F37" s="148"/>
      <c r="G37" s="12"/>
      <c r="H37" s="12"/>
      <c r="I37" s="12"/>
      <c r="J37" s="144"/>
      <c r="K37" s="144"/>
      <c r="L37" s="144"/>
      <c r="M37" s="145"/>
      <c r="N37" s="144"/>
      <c r="O37" s="144"/>
      <c r="P37" s="149"/>
      <c r="Q37" s="150"/>
      <c r="S37" s="153">
        <f>X27</f>
        <v>29</v>
      </c>
      <c r="T37" s="12"/>
      <c r="U37" s="12"/>
      <c r="V37" s="12"/>
      <c r="W37" s="12"/>
      <c r="X37" s="148"/>
      <c r="Y37" s="12"/>
      <c r="Z37" s="12"/>
      <c r="AA37" s="12"/>
      <c r="AB37" s="144"/>
      <c r="AC37" s="144"/>
      <c r="AD37" s="144"/>
      <c r="AE37" s="145"/>
      <c r="AF37" s="144"/>
      <c r="AG37" s="144"/>
      <c r="AH37" s="149"/>
      <c r="AI37" s="150"/>
    </row>
    <row r="38" spans="1:35" ht="24.95" customHeight="1" x14ac:dyDescent="0.15">
      <c r="A38" s="153"/>
      <c r="B38" s="9"/>
      <c r="C38" s="9"/>
      <c r="D38" s="9"/>
      <c r="E38" s="9"/>
      <c r="F38" s="148"/>
      <c r="G38" s="9"/>
      <c r="H38" s="9"/>
      <c r="I38" s="9"/>
      <c r="J38" s="144"/>
      <c r="K38" s="144"/>
      <c r="L38" s="144"/>
      <c r="M38" s="145"/>
      <c r="N38" s="144"/>
      <c r="O38" s="144"/>
      <c r="P38" s="149"/>
      <c r="Q38" s="150"/>
      <c r="S38" s="153"/>
      <c r="T38" s="9"/>
      <c r="U38" s="9"/>
      <c r="V38" s="9"/>
      <c r="W38" s="9"/>
      <c r="X38" s="148"/>
      <c r="Y38" s="9"/>
      <c r="Z38" s="9"/>
      <c r="AA38" s="9"/>
      <c r="AB38" s="144"/>
      <c r="AC38" s="144"/>
      <c r="AD38" s="144"/>
      <c r="AE38" s="145"/>
      <c r="AF38" s="144"/>
      <c r="AG38" s="144"/>
      <c r="AH38" s="149"/>
      <c r="AI38" s="150"/>
    </row>
    <row r="39" spans="1:35" ht="24.95" customHeight="1" x14ac:dyDescent="0.15">
      <c r="A39" s="146" t="str">
        <f>G27</f>
        <v>鹿島アントラーズFC</v>
      </c>
      <c r="B39" s="12"/>
      <c r="C39" s="12"/>
      <c r="D39" s="12"/>
      <c r="E39" s="12"/>
      <c r="F39" s="12"/>
      <c r="G39" s="148"/>
      <c r="H39" s="12"/>
      <c r="I39" s="12"/>
      <c r="J39" s="144"/>
      <c r="K39" s="144"/>
      <c r="L39" s="144"/>
      <c r="M39" s="145"/>
      <c r="N39" s="144"/>
      <c r="O39" s="144"/>
      <c r="P39" s="149"/>
      <c r="Q39" s="150"/>
      <c r="S39" s="146">
        <f>Y27</f>
        <v>30</v>
      </c>
      <c r="T39" s="12"/>
      <c r="U39" s="12"/>
      <c r="V39" s="12"/>
      <c r="W39" s="12"/>
      <c r="X39" s="12"/>
      <c r="Y39" s="148"/>
      <c r="Z39" s="12"/>
      <c r="AA39" s="12"/>
      <c r="AB39" s="144"/>
      <c r="AC39" s="144"/>
      <c r="AD39" s="144"/>
      <c r="AE39" s="145"/>
      <c r="AF39" s="144"/>
      <c r="AG39" s="144"/>
      <c r="AH39" s="149"/>
      <c r="AI39" s="150"/>
    </row>
    <row r="40" spans="1:35" ht="24.95" customHeight="1" x14ac:dyDescent="0.15">
      <c r="A40" s="146"/>
      <c r="B40" s="9"/>
      <c r="C40" s="9"/>
      <c r="D40" s="9"/>
      <c r="E40" s="9"/>
      <c r="F40" s="9"/>
      <c r="G40" s="148"/>
      <c r="H40" s="9"/>
      <c r="I40" s="9"/>
      <c r="J40" s="144"/>
      <c r="K40" s="144"/>
      <c r="L40" s="144"/>
      <c r="M40" s="145"/>
      <c r="N40" s="144"/>
      <c r="O40" s="144"/>
      <c r="P40" s="149"/>
      <c r="Q40" s="150"/>
      <c r="S40" s="146"/>
      <c r="T40" s="9"/>
      <c r="U40" s="9"/>
      <c r="V40" s="9"/>
      <c r="W40" s="9"/>
      <c r="X40" s="9"/>
      <c r="Y40" s="148"/>
      <c r="Z40" s="9"/>
      <c r="AA40" s="9"/>
      <c r="AB40" s="144"/>
      <c r="AC40" s="144"/>
      <c r="AD40" s="144"/>
      <c r="AE40" s="145"/>
      <c r="AF40" s="144"/>
      <c r="AG40" s="144"/>
      <c r="AH40" s="149"/>
      <c r="AI40" s="150"/>
    </row>
    <row r="41" spans="1:35" ht="24.95" customHeight="1" x14ac:dyDescent="0.15">
      <c r="A41" s="146" t="str">
        <f>H27</f>
        <v>ＦＣ北浦</v>
      </c>
      <c r="B41" s="12"/>
      <c r="C41" s="12"/>
      <c r="D41" s="12"/>
      <c r="E41" s="12"/>
      <c r="F41" s="12"/>
      <c r="G41" s="12"/>
      <c r="H41" s="148"/>
      <c r="I41" s="147"/>
      <c r="J41" s="144"/>
      <c r="K41" s="144"/>
      <c r="L41" s="144"/>
      <c r="M41" s="145"/>
      <c r="N41" s="144"/>
      <c r="O41" s="144"/>
      <c r="P41" s="149"/>
      <c r="Q41" s="150"/>
      <c r="S41" s="146">
        <f>Z27</f>
        <v>31</v>
      </c>
      <c r="T41" s="12"/>
      <c r="U41" s="12"/>
      <c r="V41" s="12"/>
      <c r="W41" s="12"/>
      <c r="X41" s="12"/>
      <c r="Y41" s="12"/>
      <c r="Z41" s="148"/>
      <c r="AA41" s="147"/>
      <c r="AB41" s="144"/>
      <c r="AC41" s="144"/>
      <c r="AD41" s="144"/>
      <c r="AE41" s="145"/>
      <c r="AF41" s="144"/>
      <c r="AG41" s="144"/>
      <c r="AH41" s="149"/>
      <c r="AI41" s="150"/>
    </row>
    <row r="42" spans="1:35" ht="24.95" customHeight="1" x14ac:dyDescent="0.15">
      <c r="A42" s="146"/>
      <c r="B42" s="9"/>
      <c r="C42" s="9"/>
      <c r="D42" s="9"/>
      <c r="E42" s="9"/>
      <c r="F42" s="9"/>
      <c r="G42" s="9"/>
      <c r="H42" s="148"/>
      <c r="I42" s="147"/>
      <c r="J42" s="144"/>
      <c r="K42" s="144"/>
      <c r="L42" s="144"/>
      <c r="M42" s="145"/>
      <c r="N42" s="144"/>
      <c r="O42" s="144"/>
      <c r="P42" s="149"/>
      <c r="Q42" s="150"/>
      <c r="S42" s="146"/>
      <c r="T42" s="9"/>
      <c r="U42" s="9"/>
      <c r="V42" s="9"/>
      <c r="W42" s="9"/>
      <c r="X42" s="9"/>
      <c r="Y42" s="9"/>
      <c r="Z42" s="148"/>
      <c r="AA42" s="147"/>
      <c r="AB42" s="144"/>
      <c r="AC42" s="144"/>
      <c r="AD42" s="144"/>
      <c r="AE42" s="145"/>
      <c r="AF42" s="144"/>
      <c r="AG42" s="144"/>
      <c r="AH42" s="149"/>
      <c r="AI42" s="150"/>
    </row>
    <row r="43" spans="1:35" ht="24.95" customHeight="1" x14ac:dyDescent="0.15">
      <c r="A43" s="146" t="str">
        <f>I27</f>
        <v>大野SSS</v>
      </c>
      <c r="B43" s="12"/>
      <c r="C43" s="12"/>
      <c r="D43" s="12"/>
      <c r="E43" s="12"/>
      <c r="F43" s="12"/>
      <c r="G43" s="12"/>
      <c r="H43" s="147"/>
      <c r="I43" s="148"/>
      <c r="J43" s="144"/>
      <c r="K43" s="144"/>
      <c r="L43" s="144"/>
      <c r="M43" s="145"/>
      <c r="N43" s="144"/>
      <c r="O43" s="144"/>
      <c r="P43" s="149"/>
      <c r="Q43" s="150"/>
      <c r="S43" s="146">
        <f>AA27</f>
        <v>32</v>
      </c>
      <c r="T43" s="12"/>
      <c r="U43" s="12"/>
      <c r="V43" s="12"/>
      <c r="W43" s="12"/>
      <c r="X43" s="12"/>
      <c r="Y43" s="12"/>
      <c r="Z43" s="147"/>
      <c r="AA43" s="148"/>
      <c r="AB43" s="144"/>
      <c r="AC43" s="144"/>
      <c r="AD43" s="144"/>
      <c r="AE43" s="145"/>
      <c r="AF43" s="144"/>
      <c r="AG43" s="144"/>
      <c r="AH43" s="149"/>
      <c r="AI43" s="150"/>
    </row>
    <row r="44" spans="1:35" ht="24.95" customHeight="1" x14ac:dyDescent="0.15">
      <c r="A44" s="146"/>
      <c r="B44" s="9"/>
      <c r="C44" s="9"/>
      <c r="D44" s="9"/>
      <c r="E44" s="9"/>
      <c r="F44" s="9"/>
      <c r="G44" s="9"/>
      <c r="H44" s="147"/>
      <c r="I44" s="148"/>
      <c r="J44" s="144"/>
      <c r="K44" s="144"/>
      <c r="L44" s="144"/>
      <c r="M44" s="145"/>
      <c r="N44" s="144"/>
      <c r="O44" s="144"/>
      <c r="P44" s="149"/>
      <c r="Q44" s="150"/>
      <c r="S44" s="146"/>
      <c r="T44" s="9"/>
      <c r="U44" s="9"/>
      <c r="V44" s="9"/>
      <c r="W44" s="9"/>
      <c r="X44" s="9"/>
      <c r="Y44" s="9"/>
      <c r="Z44" s="147"/>
      <c r="AA44" s="148"/>
      <c r="AB44" s="144"/>
      <c r="AC44" s="144"/>
      <c r="AD44" s="144"/>
      <c r="AE44" s="145"/>
      <c r="AF44" s="144"/>
      <c r="AG44" s="144"/>
      <c r="AH44" s="149"/>
      <c r="AI44" s="150"/>
    </row>
    <row r="45" spans="1:35" ht="24.95" customHeight="1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6"/>
      <c r="N45" s="15"/>
      <c r="O45" s="15"/>
      <c r="P45" s="17"/>
      <c r="Q45" s="18"/>
      <c r="S45" s="13"/>
      <c r="T45" s="14"/>
      <c r="U45" s="14"/>
      <c r="V45" s="14"/>
      <c r="W45" s="14"/>
      <c r="X45" s="14"/>
      <c r="Y45" s="14"/>
      <c r="Z45" s="14"/>
      <c r="AA45" s="14"/>
      <c r="AB45" s="15"/>
      <c r="AC45" s="15"/>
      <c r="AD45" s="15"/>
      <c r="AE45" s="16"/>
      <c r="AF45" s="15"/>
      <c r="AG45" s="15"/>
      <c r="AH45" s="17"/>
      <c r="AI45" s="18"/>
    </row>
  </sheetData>
  <mergeCells count="410">
    <mergeCell ref="AH41:AH42"/>
    <mergeCell ref="AI41:AI42"/>
    <mergeCell ref="S43:S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S41:S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I37:AI38"/>
    <mergeCell ref="S39:S40"/>
    <mergeCell ref="Y39:Y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37:S38"/>
    <mergeCell ref="X37:X38"/>
    <mergeCell ref="AB37:AB38"/>
    <mergeCell ref="AC37:AC38"/>
    <mergeCell ref="AD37:AD38"/>
    <mergeCell ref="AE37:AE38"/>
    <mergeCell ref="AF37:AF38"/>
    <mergeCell ref="AG37:AG38"/>
    <mergeCell ref="AH37:AH38"/>
    <mergeCell ref="AH33:AH34"/>
    <mergeCell ref="AI33:AI34"/>
    <mergeCell ref="S35:S36"/>
    <mergeCell ref="V35:V36"/>
    <mergeCell ref="W35:W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S33:S34"/>
    <mergeCell ref="V33:V34"/>
    <mergeCell ref="W33:W34"/>
    <mergeCell ref="AB33:AB34"/>
    <mergeCell ref="AC33:AC34"/>
    <mergeCell ref="AD33:AD34"/>
    <mergeCell ref="AE33:AE34"/>
    <mergeCell ref="AF33:AF34"/>
    <mergeCell ref="AG33:AG34"/>
    <mergeCell ref="AI29:AI30"/>
    <mergeCell ref="S31:S32"/>
    <mergeCell ref="U31:U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S29:S30"/>
    <mergeCell ref="T29:T30"/>
    <mergeCell ref="AB29:AB30"/>
    <mergeCell ref="AC29:AC30"/>
    <mergeCell ref="AD29:AD30"/>
    <mergeCell ref="AE29:AE30"/>
    <mergeCell ref="AF29:AF30"/>
    <mergeCell ref="AG29:AG30"/>
    <mergeCell ref="AH29:AH30"/>
    <mergeCell ref="AF26:AI26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H20:AH21"/>
    <mergeCell ref="AI20:AI21"/>
    <mergeCell ref="S22:S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S20:S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I16:AI17"/>
    <mergeCell ref="S18:S19"/>
    <mergeCell ref="Y18:Y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S16:S17"/>
    <mergeCell ref="X16:X17"/>
    <mergeCell ref="AB16:AB17"/>
    <mergeCell ref="AC16:AC17"/>
    <mergeCell ref="AD16:AD17"/>
    <mergeCell ref="AE16:AE17"/>
    <mergeCell ref="AF16:AF17"/>
    <mergeCell ref="AG16:AG17"/>
    <mergeCell ref="AH16:AH17"/>
    <mergeCell ref="AH12:AH13"/>
    <mergeCell ref="AI12:AI13"/>
    <mergeCell ref="S14:S15"/>
    <mergeCell ref="V14:V15"/>
    <mergeCell ref="W14:W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S12:S13"/>
    <mergeCell ref="V12:V13"/>
    <mergeCell ref="W12:W13"/>
    <mergeCell ref="AB12:AB13"/>
    <mergeCell ref="AC12:AC13"/>
    <mergeCell ref="AD12:AD13"/>
    <mergeCell ref="AE12:AE13"/>
    <mergeCell ref="AF12:AF13"/>
    <mergeCell ref="AG12:AG13"/>
    <mergeCell ref="AI8:AI9"/>
    <mergeCell ref="S10:S11"/>
    <mergeCell ref="U10:U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S8:S9"/>
    <mergeCell ref="T8:T9"/>
    <mergeCell ref="AB8:AB9"/>
    <mergeCell ref="AC8:AC9"/>
    <mergeCell ref="AD8:AD9"/>
    <mergeCell ref="AE8:AE9"/>
    <mergeCell ref="AF8:AF9"/>
    <mergeCell ref="AG8:AG9"/>
    <mergeCell ref="AH8:AH9"/>
    <mergeCell ref="S2:AI2"/>
    <mergeCell ref="AF5:AI5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P41:P42"/>
    <mergeCell ref="Q41:Q42"/>
    <mergeCell ref="N39:N40"/>
    <mergeCell ref="O39:O40"/>
    <mergeCell ref="P39:P40"/>
    <mergeCell ref="Q39:Q40"/>
    <mergeCell ref="A43:A44"/>
    <mergeCell ref="H43:H44"/>
    <mergeCell ref="I43:I44"/>
    <mergeCell ref="J43:J44"/>
    <mergeCell ref="N41:N42"/>
    <mergeCell ref="O41:O42"/>
    <mergeCell ref="H41:H42"/>
    <mergeCell ref="I41:I42"/>
    <mergeCell ref="O43:O44"/>
    <mergeCell ref="P43:P44"/>
    <mergeCell ref="Q43:Q44"/>
    <mergeCell ref="K43:K44"/>
    <mergeCell ref="L43:L44"/>
    <mergeCell ref="M43:M44"/>
    <mergeCell ref="N43:N44"/>
    <mergeCell ref="A41:A42"/>
    <mergeCell ref="A39:A40"/>
    <mergeCell ref="G39:G40"/>
    <mergeCell ref="N33:N34"/>
    <mergeCell ref="O33:O34"/>
    <mergeCell ref="P33:P34"/>
    <mergeCell ref="Q33:Q34"/>
    <mergeCell ref="Q35:Q36"/>
    <mergeCell ref="N37:N38"/>
    <mergeCell ref="O37:O38"/>
    <mergeCell ref="P37:P38"/>
    <mergeCell ref="Q37:Q38"/>
    <mergeCell ref="N35:N36"/>
    <mergeCell ref="O35:O36"/>
    <mergeCell ref="P35:P36"/>
    <mergeCell ref="A29:A30"/>
    <mergeCell ref="B29:B30"/>
    <mergeCell ref="J29:J30"/>
    <mergeCell ref="K29:K30"/>
    <mergeCell ref="P29:P30"/>
    <mergeCell ref="Q29:Q30"/>
    <mergeCell ref="A31:A32"/>
    <mergeCell ref="C31:C32"/>
    <mergeCell ref="J31:J32"/>
    <mergeCell ref="K31:K32"/>
    <mergeCell ref="L31:L32"/>
    <mergeCell ref="M31:M32"/>
    <mergeCell ref="N31:N32"/>
    <mergeCell ref="O31:O32"/>
    <mergeCell ref="P31:P32"/>
    <mergeCell ref="Q31:Q32"/>
    <mergeCell ref="N27:N28"/>
    <mergeCell ref="O27:O28"/>
    <mergeCell ref="P27:P28"/>
    <mergeCell ref="Q27:Q28"/>
    <mergeCell ref="J27:J28"/>
    <mergeCell ref="K27:K28"/>
    <mergeCell ref="L27:L28"/>
    <mergeCell ref="M27:M28"/>
    <mergeCell ref="L29:L30"/>
    <mergeCell ref="M29:M30"/>
    <mergeCell ref="N29:N30"/>
    <mergeCell ref="O29:O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M22:M23"/>
    <mergeCell ref="I20:I21"/>
    <mergeCell ref="H22:H23"/>
    <mergeCell ref="I22:I23"/>
    <mergeCell ref="N26:Q26"/>
    <mergeCell ref="N22:N23"/>
    <mergeCell ref="O22:O23"/>
    <mergeCell ref="P22:P23"/>
    <mergeCell ref="Q22:Q23"/>
    <mergeCell ref="Q20:Q21"/>
    <mergeCell ref="O20:O21"/>
    <mergeCell ref="P20:P21"/>
    <mergeCell ref="P16:P17"/>
    <mergeCell ref="Q16:Q17"/>
    <mergeCell ref="A18:A19"/>
    <mergeCell ref="J18:J19"/>
    <mergeCell ref="K18:K19"/>
    <mergeCell ref="L18:L19"/>
    <mergeCell ref="M18:M19"/>
    <mergeCell ref="N18:N19"/>
    <mergeCell ref="O18:O19"/>
    <mergeCell ref="L16:L17"/>
    <mergeCell ref="P18:P19"/>
    <mergeCell ref="Q18:Q19"/>
    <mergeCell ref="G18:G19"/>
    <mergeCell ref="H6:H7"/>
    <mergeCell ref="I6:I7"/>
    <mergeCell ref="J10:J11"/>
    <mergeCell ref="A2:Q2"/>
    <mergeCell ref="N5:Q5"/>
    <mergeCell ref="Q6:Q7"/>
    <mergeCell ref="J8:J9"/>
    <mergeCell ref="P8:P9"/>
    <mergeCell ref="Q8:Q9"/>
    <mergeCell ref="O6:O7"/>
    <mergeCell ref="N8:N9"/>
    <mergeCell ref="O8:O9"/>
    <mergeCell ref="F6:F7"/>
    <mergeCell ref="G6:G7"/>
    <mergeCell ref="A8:A9"/>
    <mergeCell ref="A10:A11"/>
    <mergeCell ref="A6:A7"/>
    <mergeCell ref="L12:L13"/>
    <mergeCell ref="M12:M13"/>
    <mergeCell ref="Q12:Q13"/>
    <mergeCell ref="P10:P11"/>
    <mergeCell ref="Q10:Q11"/>
    <mergeCell ref="J6:J7"/>
    <mergeCell ref="P6:P7"/>
    <mergeCell ref="P14:P15"/>
    <mergeCell ref="Q14:Q15"/>
    <mergeCell ref="K10:K11"/>
    <mergeCell ref="K14:K15"/>
    <mergeCell ref="M10:M11"/>
    <mergeCell ref="N10:N11"/>
    <mergeCell ref="P12:P13"/>
    <mergeCell ref="O10:O11"/>
    <mergeCell ref="O12:O13"/>
    <mergeCell ref="N14:N15"/>
    <mergeCell ref="O14:O15"/>
    <mergeCell ref="A12:A13"/>
    <mergeCell ref="N12:N13"/>
    <mergeCell ref="N6:N7"/>
    <mergeCell ref="L8:L9"/>
    <mergeCell ref="L10:L11"/>
    <mergeCell ref="M8:M9"/>
    <mergeCell ref="C10:C11"/>
    <mergeCell ref="E14:E15"/>
    <mergeCell ref="B6:B7"/>
    <mergeCell ref="D12:D13"/>
    <mergeCell ref="C6:C7"/>
    <mergeCell ref="E6:E7"/>
    <mergeCell ref="D14:D15"/>
    <mergeCell ref="E12:E13"/>
    <mergeCell ref="K6:K7"/>
    <mergeCell ref="K8:K9"/>
    <mergeCell ref="M6:M7"/>
    <mergeCell ref="L6:L7"/>
    <mergeCell ref="B8:B9"/>
    <mergeCell ref="D6:D7"/>
    <mergeCell ref="L14:L15"/>
    <mergeCell ref="M14:M15"/>
    <mergeCell ref="J12:J13"/>
    <mergeCell ref="K12:K13"/>
    <mergeCell ref="A33:A34"/>
    <mergeCell ref="D33:D34"/>
    <mergeCell ref="E33:E34"/>
    <mergeCell ref="J14:J15"/>
    <mergeCell ref="M16:M17"/>
    <mergeCell ref="N16:N17"/>
    <mergeCell ref="O16:O17"/>
    <mergeCell ref="A16:A17"/>
    <mergeCell ref="J16:J17"/>
    <mergeCell ref="K16:K17"/>
    <mergeCell ref="F16:F17"/>
    <mergeCell ref="A20:A21"/>
    <mergeCell ref="J20:J21"/>
    <mergeCell ref="K20:K21"/>
    <mergeCell ref="L20:L21"/>
    <mergeCell ref="M20:M21"/>
    <mergeCell ref="N20:N21"/>
    <mergeCell ref="H20:H21"/>
    <mergeCell ref="A22:A23"/>
    <mergeCell ref="J22:J23"/>
    <mergeCell ref="K22:K23"/>
    <mergeCell ref="M33:M34"/>
    <mergeCell ref="A14:A15"/>
    <mergeCell ref="L22:L23"/>
    <mergeCell ref="M41:M42"/>
    <mergeCell ref="L39:L40"/>
    <mergeCell ref="L35:L36"/>
    <mergeCell ref="J33:J34"/>
    <mergeCell ref="K33:K34"/>
    <mergeCell ref="L33:L34"/>
    <mergeCell ref="E35:E36"/>
    <mergeCell ref="A35:A36"/>
    <mergeCell ref="J35:J36"/>
    <mergeCell ref="K35:K36"/>
    <mergeCell ref="D35:D36"/>
    <mergeCell ref="M35:M36"/>
    <mergeCell ref="M39:M40"/>
    <mergeCell ref="J41:J42"/>
    <mergeCell ref="M37:M38"/>
    <mergeCell ref="K39:K40"/>
    <mergeCell ref="L37:L38"/>
    <mergeCell ref="K41:K42"/>
    <mergeCell ref="L41:L42"/>
    <mergeCell ref="J39:J40"/>
    <mergeCell ref="A37:A38"/>
    <mergeCell ref="F37:F38"/>
    <mergeCell ref="J37:J38"/>
    <mergeCell ref="K37:K38"/>
  </mergeCells>
  <phoneticPr fontId="2"/>
  <pageMargins left="0.59055118110236227" right="0" top="0.39370078740157483" bottom="0.19685039370078741" header="0.51181102362204722" footer="0.51181102362204722"/>
  <pageSetup paperSize="9" scale="54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="60" zoomScaleNormal="75" workbookViewId="0">
      <selection activeCell="J16" sqref="J16"/>
    </sheetView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6" customWidth="1"/>
    <col min="8" max="8" width="2" style="7" customWidth="1"/>
    <col min="9" max="11" width="20.625" customWidth="1"/>
    <col min="12" max="12" width="6" customWidth="1"/>
    <col min="13" max="14" width="20.625" customWidth="1"/>
    <col min="15" max="15" width="20.5" style="6" customWidth="1"/>
    <col min="17" max="17" width="19.25" customWidth="1"/>
    <col min="18" max="18" width="18.5" bestFit="1" customWidth="1"/>
    <col min="19" max="19" width="17.375" customWidth="1"/>
  </cols>
  <sheetData>
    <row r="1" spans="1:19" ht="28.5" x14ac:dyDescent="0.3">
      <c r="A1" s="165" t="s">
        <v>117</v>
      </c>
      <c r="B1" s="165"/>
      <c r="C1" s="165"/>
      <c r="D1" s="165"/>
      <c r="E1" s="165"/>
      <c r="F1" s="165"/>
      <c r="G1" s="165"/>
      <c r="H1" s="1"/>
      <c r="I1" s="165" t="str">
        <f>A1</f>
        <v>第７回　Ｕ－１１チャリティーサッカー大会　組合せ表</v>
      </c>
      <c r="J1" s="165"/>
      <c r="K1" s="165"/>
      <c r="L1" s="165"/>
      <c r="M1" s="165"/>
      <c r="N1" s="165"/>
      <c r="O1" s="165"/>
    </row>
    <row r="2" spans="1:19" ht="28.5" x14ac:dyDescent="0.3">
      <c r="A2" s="2">
        <v>42882</v>
      </c>
      <c r="B2" s="165" t="s">
        <v>113</v>
      </c>
      <c r="C2" s="165"/>
      <c r="D2" s="165"/>
      <c r="E2" s="165"/>
      <c r="F2" s="165"/>
      <c r="G2" s="165"/>
      <c r="H2" s="1"/>
      <c r="I2" s="2">
        <f>A2</f>
        <v>42882</v>
      </c>
      <c r="J2" s="165" t="s">
        <v>113</v>
      </c>
      <c r="K2" s="165"/>
      <c r="L2" s="165"/>
      <c r="M2" s="165"/>
      <c r="N2" s="165"/>
      <c r="O2" s="165"/>
    </row>
    <row r="3" spans="1:19" ht="13.5" customHeight="1" x14ac:dyDescent="0.2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</row>
    <row r="4" spans="1:19" ht="30" customHeight="1" x14ac:dyDescent="0.15">
      <c r="A4" s="162" t="s">
        <v>31</v>
      </c>
      <c r="B4" s="162"/>
      <c r="C4" s="162" t="s">
        <v>0</v>
      </c>
      <c r="D4" s="162"/>
      <c r="E4" s="162"/>
      <c r="F4" s="163" t="s">
        <v>1</v>
      </c>
      <c r="G4" s="164"/>
      <c r="H4" s="5"/>
      <c r="I4" s="162" t="s">
        <v>105</v>
      </c>
      <c r="J4" s="162"/>
      <c r="K4" s="162" t="s">
        <v>0</v>
      </c>
      <c r="L4" s="162"/>
      <c r="M4" s="162"/>
      <c r="N4" s="163" t="s">
        <v>1</v>
      </c>
      <c r="O4" s="164"/>
      <c r="Q4" s="123" t="s">
        <v>107</v>
      </c>
      <c r="R4" s="123" t="s">
        <v>106</v>
      </c>
      <c r="S4" s="123" t="s">
        <v>112</v>
      </c>
    </row>
    <row r="5" spans="1:19" s="25" customFormat="1" ht="30" customHeight="1" x14ac:dyDescent="0.15">
      <c r="A5" s="19" t="s">
        <v>2</v>
      </c>
      <c r="B5" s="20">
        <v>0.375</v>
      </c>
      <c r="C5" s="21" t="str">
        <f>'Ａ～Ｂ'!B6</f>
        <v>フォルサ若松ＦＣ</v>
      </c>
      <c r="D5" s="22" t="s">
        <v>27</v>
      </c>
      <c r="E5" s="23" t="str">
        <f>'Ａ～Ｂ'!C6</f>
        <v>ＦＣクレセール</v>
      </c>
      <c r="F5" s="19" t="str">
        <f>C19</f>
        <v>横瀬SSS</v>
      </c>
      <c r="G5" s="19" t="str">
        <f>E19</f>
        <v>軽野SSS</v>
      </c>
      <c r="H5" s="24"/>
      <c r="I5" s="19" t="s">
        <v>2</v>
      </c>
      <c r="J5" s="20">
        <v>0.375</v>
      </c>
      <c r="K5" s="21" t="str">
        <f>'Ａ～Ｂ'!D6</f>
        <v>潮来SSS</v>
      </c>
      <c r="L5" s="22" t="s">
        <v>27</v>
      </c>
      <c r="M5" s="23" t="str">
        <f>'Ａ～Ｂ'!E6</f>
        <v>鉾田SSS</v>
      </c>
      <c r="N5" s="19" t="str">
        <f>K19</f>
        <v>高松小SSS</v>
      </c>
      <c r="O5" s="19" t="str">
        <f>M19</f>
        <v>三笠小SSS</v>
      </c>
      <c r="Q5" s="19" t="str">
        <f>'Ａ～Ｂ'!A8</f>
        <v>フォルサ若松ＦＣ</v>
      </c>
      <c r="R5" s="19">
        <f>COUNTIF($C$5:$E$20,Q5)+COUNTIF($K$5:$M$20,Q5)</f>
        <v>4</v>
      </c>
      <c r="S5" s="19">
        <f>COUNTIF($F$5:$G$20,Q5)+COUNTIF($N$5:$O$20,Q5)</f>
        <v>4</v>
      </c>
    </row>
    <row r="6" spans="1:19" s="25" customFormat="1" ht="30" customHeight="1" x14ac:dyDescent="0.15">
      <c r="A6" s="19" t="s">
        <v>3</v>
      </c>
      <c r="B6" s="20">
        <v>0.39583333333333331</v>
      </c>
      <c r="C6" s="21" t="str">
        <f>'Ａ～Ｂ'!F6</f>
        <v>波崎太田ＦＣ</v>
      </c>
      <c r="D6" s="22" t="s">
        <v>27</v>
      </c>
      <c r="E6" s="23" t="str">
        <f>'Ａ～Ｂ'!G6</f>
        <v>鉢形SSS</v>
      </c>
      <c r="F6" s="19" t="str">
        <f>C20</f>
        <v>牛堀SSS</v>
      </c>
      <c r="G6" s="19" t="str">
        <f>E20</f>
        <v>玉造FC</v>
      </c>
      <c r="H6" s="24"/>
      <c r="I6" s="19" t="s">
        <v>3</v>
      </c>
      <c r="J6" s="20">
        <v>0.39583333333333331</v>
      </c>
      <c r="K6" s="21" t="str">
        <f>'Ａ～Ｂ'!H6</f>
        <v>津知SS</v>
      </c>
      <c r="L6" s="22" t="s">
        <v>27</v>
      </c>
      <c r="M6" s="23" t="str">
        <f>'Ａ～Ｂ'!I6</f>
        <v>息栖SSS　B</v>
      </c>
      <c r="N6" s="19" t="str">
        <f>K20</f>
        <v>FCドルフィン大洋S</v>
      </c>
      <c r="O6" s="19" t="str">
        <f>M20</f>
        <v>息栖SSS　A</v>
      </c>
      <c r="Q6" s="19" t="str">
        <f>'Ａ～Ｂ'!A10</f>
        <v>ＦＣクレセール</v>
      </c>
      <c r="R6" s="19">
        <f t="shared" ref="R6:R12" si="0">COUNTIF($C$5:$E$20,Q6)+COUNTIF($K$5:$M$20,Q6)</f>
        <v>4</v>
      </c>
      <c r="S6" s="19">
        <f t="shared" ref="S6:S12" si="1">COUNTIF($F$5:$G$20,Q6)+COUNTIF($N$5:$O$20,Q6)</f>
        <v>4</v>
      </c>
    </row>
    <row r="7" spans="1:19" s="25" customFormat="1" ht="30" customHeight="1" x14ac:dyDescent="0.15">
      <c r="A7" s="19" t="s">
        <v>4</v>
      </c>
      <c r="B7" s="20">
        <v>0.41666666666666669</v>
      </c>
      <c r="C7" s="21" t="str">
        <f>'Ａ～Ｂ'!B27</f>
        <v>横瀬SSS</v>
      </c>
      <c r="D7" s="22" t="s">
        <v>27</v>
      </c>
      <c r="E7" s="23" t="str">
        <f>'Ａ～Ｂ'!C27</f>
        <v>高松小SSS</v>
      </c>
      <c r="F7" s="19" t="str">
        <f t="shared" ref="F7:F20" si="2">C5</f>
        <v>フォルサ若松ＦＣ</v>
      </c>
      <c r="G7" s="19" t="str">
        <f t="shared" ref="G7:G20" si="3">E5</f>
        <v>ＦＣクレセール</v>
      </c>
      <c r="H7" s="24"/>
      <c r="I7" s="19" t="s">
        <v>4</v>
      </c>
      <c r="J7" s="20">
        <v>0.41666666666666669</v>
      </c>
      <c r="K7" s="21" t="str">
        <f>'Ａ～Ｂ'!D27</f>
        <v>牛堀SSS</v>
      </c>
      <c r="L7" s="22" t="s">
        <v>27</v>
      </c>
      <c r="M7" s="23" t="str">
        <f>'Ａ～Ｂ'!E27</f>
        <v>FCドルフィン大洋S</v>
      </c>
      <c r="N7" s="19" t="str">
        <f t="shared" ref="N7:N20" si="4">K5</f>
        <v>潮来SSS</v>
      </c>
      <c r="O7" s="19" t="str">
        <f t="shared" ref="O7:O20" si="5">M5</f>
        <v>鉾田SSS</v>
      </c>
      <c r="Q7" s="19" t="str">
        <f>'Ａ～Ｂ'!A12</f>
        <v>潮来SSS</v>
      </c>
      <c r="R7" s="19">
        <f t="shared" si="0"/>
        <v>4</v>
      </c>
      <c r="S7" s="19">
        <f t="shared" si="1"/>
        <v>4</v>
      </c>
    </row>
    <row r="8" spans="1:19" s="25" customFormat="1" ht="30" customHeight="1" x14ac:dyDescent="0.15">
      <c r="A8" s="19" t="s">
        <v>5</v>
      </c>
      <c r="B8" s="20">
        <v>0.4375</v>
      </c>
      <c r="C8" s="25" t="str">
        <f>'Ａ～Ｂ'!F27</f>
        <v>軽野SSS</v>
      </c>
      <c r="D8" s="22" t="s">
        <v>27</v>
      </c>
      <c r="E8" s="25" t="str">
        <f>'Ａ～Ｂ'!G27</f>
        <v>三笠小SSS</v>
      </c>
      <c r="F8" s="19" t="str">
        <f t="shared" si="2"/>
        <v>波崎太田ＦＣ</v>
      </c>
      <c r="G8" s="19" t="str">
        <f t="shared" si="3"/>
        <v>鉢形SSS</v>
      </c>
      <c r="H8" s="24"/>
      <c r="I8" s="19" t="s">
        <v>5</v>
      </c>
      <c r="J8" s="20">
        <v>0.4375</v>
      </c>
      <c r="K8" s="25" t="str">
        <f>'Ａ～Ｂ'!H27</f>
        <v>玉造FC</v>
      </c>
      <c r="L8" s="22" t="s">
        <v>27</v>
      </c>
      <c r="M8" s="25" t="str">
        <f>'Ａ～Ｂ'!I27</f>
        <v>息栖SSS　A</v>
      </c>
      <c r="N8" s="19" t="str">
        <f t="shared" si="4"/>
        <v>津知SS</v>
      </c>
      <c r="O8" s="19" t="str">
        <f t="shared" si="5"/>
        <v>息栖SSS　B</v>
      </c>
      <c r="Q8" s="19" t="str">
        <f>'Ａ～Ｂ'!A14</f>
        <v>鉾田SSS</v>
      </c>
      <c r="R8" s="19">
        <f t="shared" si="0"/>
        <v>4</v>
      </c>
      <c r="S8" s="19">
        <f t="shared" si="1"/>
        <v>4</v>
      </c>
    </row>
    <row r="9" spans="1:19" s="25" customFormat="1" ht="30" customHeight="1" x14ac:dyDescent="0.15">
      <c r="A9" s="19" t="s">
        <v>6</v>
      </c>
      <c r="B9" s="20">
        <v>0.45833333333333331</v>
      </c>
      <c r="C9" s="21" t="str">
        <f>C5</f>
        <v>フォルサ若松ＦＣ</v>
      </c>
      <c r="D9" s="22" t="s">
        <v>27</v>
      </c>
      <c r="E9" s="23" t="str">
        <f>K5</f>
        <v>潮来SSS</v>
      </c>
      <c r="F9" s="19" t="str">
        <f t="shared" si="2"/>
        <v>横瀬SSS</v>
      </c>
      <c r="G9" s="19" t="str">
        <f t="shared" si="3"/>
        <v>高松小SSS</v>
      </c>
      <c r="H9" s="24"/>
      <c r="I9" s="19" t="s">
        <v>6</v>
      </c>
      <c r="J9" s="20">
        <v>0.45833333333333331</v>
      </c>
      <c r="K9" s="21" t="str">
        <f>E5</f>
        <v>ＦＣクレセール</v>
      </c>
      <c r="L9" s="22" t="s">
        <v>27</v>
      </c>
      <c r="M9" s="23" t="str">
        <f>M5</f>
        <v>鉾田SSS</v>
      </c>
      <c r="N9" s="19" t="str">
        <f t="shared" si="4"/>
        <v>牛堀SSS</v>
      </c>
      <c r="O9" s="19" t="str">
        <f t="shared" si="5"/>
        <v>FCドルフィン大洋S</v>
      </c>
      <c r="Q9" s="19" t="str">
        <f>'Ａ～Ｂ'!A16</f>
        <v>波崎太田ＦＣ</v>
      </c>
      <c r="R9" s="19">
        <f t="shared" si="0"/>
        <v>4</v>
      </c>
      <c r="S9" s="19">
        <f t="shared" si="1"/>
        <v>4</v>
      </c>
    </row>
    <row r="10" spans="1:19" s="25" customFormat="1" ht="30" customHeight="1" x14ac:dyDescent="0.15">
      <c r="A10" s="19" t="s">
        <v>7</v>
      </c>
      <c r="B10" s="20">
        <v>0.47916666666666669</v>
      </c>
      <c r="C10" s="21" t="str">
        <f>C6</f>
        <v>波崎太田ＦＣ</v>
      </c>
      <c r="D10" s="22" t="s">
        <v>27</v>
      </c>
      <c r="E10" s="23" t="str">
        <f>K6</f>
        <v>津知SS</v>
      </c>
      <c r="F10" s="19" t="str">
        <f t="shared" si="2"/>
        <v>軽野SSS</v>
      </c>
      <c r="G10" s="19" t="str">
        <f t="shared" si="3"/>
        <v>三笠小SSS</v>
      </c>
      <c r="H10" s="24"/>
      <c r="I10" s="19" t="s">
        <v>7</v>
      </c>
      <c r="J10" s="20">
        <v>0.47916666666666669</v>
      </c>
      <c r="K10" s="21" t="str">
        <f>E6</f>
        <v>鉢形SSS</v>
      </c>
      <c r="L10" s="22" t="s">
        <v>27</v>
      </c>
      <c r="M10" s="23" t="str">
        <f>M6</f>
        <v>息栖SSS　B</v>
      </c>
      <c r="N10" s="19" t="str">
        <f t="shared" si="4"/>
        <v>玉造FC</v>
      </c>
      <c r="O10" s="19" t="str">
        <f t="shared" si="5"/>
        <v>息栖SSS　A</v>
      </c>
      <c r="Q10" s="19" t="str">
        <f>'Ａ～Ｂ'!A18</f>
        <v>鉢形SSS</v>
      </c>
      <c r="R10" s="19">
        <f t="shared" si="0"/>
        <v>4</v>
      </c>
      <c r="S10" s="19">
        <f>COUNTIF($F$5:$G$20,Q10)+COUNTIF($N$5:$O$20,Q10)</f>
        <v>4</v>
      </c>
    </row>
    <row r="11" spans="1:19" s="25" customFormat="1" ht="30" customHeight="1" x14ac:dyDescent="0.15">
      <c r="A11" s="19" t="s">
        <v>8</v>
      </c>
      <c r="B11" s="20">
        <v>0.5</v>
      </c>
      <c r="C11" s="21" t="str">
        <f>C7</f>
        <v>横瀬SSS</v>
      </c>
      <c r="D11" s="22" t="s">
        <v>27</v>
      </c>
      <c r="E11" s="23" t="str">
        <f>K7</f>
        <v>牛堀SSS</v>
      </c>
      <c r="F11" s="19" t="str">
        <f t="shared" si="2"/>
        <v>フォルサ若松ＦＣ</v>
      </c>
      <c r="G11" s="19" t="str">
        <f t="shared" si="3"/>
        <v>潮来SSS</v>
      </c>
      <c r="H11" s="24"/>
      <c r="I11" s="19" t="s">
        <v>8</v>
      </c>
      <c r="J11" s="20">
        <v>0.5</v>
      </c>
      <c r="K11" s="21" t="str">
        <f>E7</f>
        <v>高松小SSS</v>
      </c>
      <c r="L11" s="22" t="s">
        <v>27</v>
      </c>
      <c r="M11" s="23" t="str">
        <f>M7</f>
        <v>FCドルフィン大洋S</v>
      </c>
      <c r="N11" s="19" t="str">
        <f t="shared" si="4"/>
        <v>ＦＣクレセール</v>
      </c>
      <c r="O11" s="19" t="str">
        <f t="shared" si="5"/>
        <v>鉾田SSS</v>
      </c>
      <c r="Q11" s="19" t="str">
        <f>'Ａ～Ｂ'!A20</f>
        <v>津知SS</v>
      </c>
      <c r="R11" s="19">
        <f t="shared" si="0"/>
        <v>4</v>
      </c>
      <c r="S11" s="19">
        <f t="shared" si="1"/>
        <v>4</v>
      </c>
    </row>
    <row r="12" spans="1:19" s="25" customFormat="1" ht="30" customHeight="1" x14ac:dyDescent="0.15">
      <c r="A12" s="19" t="s">
        <v>9</v>
      </c>
      <c r="B12" s="20">
        <v>0.52083333333333337</v>
      </c>
      <c r="C12" s="21" t="str">
        <f>C8</f>
        <v>軽野SSS</v>
      </c>
      <c r="D12" s="22" t="s">
        <v>27</v>
      </c>
      <c r="E12" s="23" t="str">
        <f>K8</f>
        <v>玉造FC</v>
      </c>
      <c r="F12" s="19" t="str">
        <f t="shared" si="2"/>
        <v>波崎太田ＦＣ</v>
      </c>
      <c r="G12" s="19" t="str">
        <f t="shared" si="3"/>
        <v>津知SS</v>
      </c>
      <c r="H12" s="24"/>
      <c r="I12" s="19" t="s">
        <v>9</v>
      </c>
      <c r="J12" s="20">
        <v>0.52083333333333337</v>
      </c>
      <c r="K12" s="21" t="str">
        <f>E8</f>
        <v>三笠小SSS</v>
      </c>
      <c r="L12" s="22" t="s">
        <v>27</v>
      </c>
      <c r="M12" s="23" t="str">
        <f>M8</f>
        <v>息栖SSS　A</v>
      </c>
      <c r="N12" s="19" t="str">
        <f t="shared" si="4"/>
        <v>鉢形SSS</v>
      </c>
      <c r="O12" s="19" t="str">
        <f t="shared" si="5"/>
        <v>息栖SSS　B</v>
      </c>
      <c r="Q12" s="19" t="str">
        <f>'Ａ～Ｂ'!A22</f>
        <v>息栖SSS　B</v>
      </c>
      <c r="R12" s="19">
        <f t="shared" si="0"/>
        <v>4</v>
      </c>
      <c r="S12" s="19">
        <f t="shared" si="1"/>
        <v>4</v>
      </c>
    </row>
    <row r="13" spans="1:19" s="25" customFormat="1" ht="30" customHeight="1" x14ac:dyDescent="0.15">
      <c r="A13" s="19" t="s">
        <v>10</v>
      </c>
      <c r="B13" s="20">
        <v>0.54166666666666663</v>
      </c>
      <c r="C13" s="21" t="str">
        <f>C5</f>
        <v>フォルサ若松ＦＣ</v>
      </c>
      <c r="D13" s="22" t="s">
        <v>27</v>
      </c>
      <c r="E13" s="23" t="str">
        <f>M5</f>
        <v>鉾田SSS</v>
      </c>
      <c r="F13" s="19" t="str">
        <f t="shared" si="2"/>
        <v>横瀬SSS</v>
      </c>
      <c r="G13" s="19" t="str">
        <f>E11</f>
        <v>牛堀SSS</v>
      </c>
      <c r="H13" s="24"/>
      <c r="I13" s="19" t="s">
        <v>10</v>
      </c>
      <c r="J13" s="20">
        <v>0.54166666666666663</v>
      </c>
      <c r="K13" s="21" t="str">
        <f>E5</f>
        <v>ＦＣクレセール</v>
      </c>
      <c r="L13" s="22" t="s">
        <v>27</v>
      </c>
      <c r="M13" s="23" t="str">
        <f>K5</f>
        <v>潮来SSS</v>
      </c>
      <c r="N13" s="19" t="str">
        <f t="shared" si="4"/>
        <v>高松小SSS</v>
      </c>
      <c r="O13" s="19" t="str">
        <f t="shared" si="5"/>
        <v>FCドルフィン大洋S</v>
      </c>
      <c r="Q13" s="19" t="s">
        <v>109</v>
      </c>
      <c r="R13" s="19">
        <f>SUM(R5:R12)</f>
        <v>32</v>
      </c>
      <c r="S13" s="19">
        <f>SUM(S5:S12)</f>
        <v>32</v>
      </c>
    </row>
    <row r="14" spans="1:19" s="25" customFormat="1" ht="30" customHeight="1" x14ac:dyDescent="0.15">
      <c r="A14" s="19" t="s">
        <v>11</v>
      </c>
      <c r="B14" s="20">
        <v>0.5625</v>
      </c>
      <c r="C14" s="21" t="str">
        <f>C6</f>
        <v>波崎太田ＦＣ</v>
      </c>
      <c r="D14" s="22" t="s">
        <v>27</v>
      </c>
      <c r="E14" s="23" t="str">
        <f>M6</f>
        <v>息栖SSS　B</v>
      </c>
      <c r="F14" s="19" t="str">
        <f t="shared" si="2"/>
        <v>軽野SSS</v>
      </c>
      <c r="G14" s="19" t="str">
        <f t="shared" si="3"/>
        <v>玉造FC</v>
      </c>
      <c r="H14" s="24"/>
      <c r="I14" s="19" t="s">
        <v>11</v>
      </c>
      <c r="J14" s="20">
        <v>0.5625</v>
      </c>
      <c r="K14" s="21" t="str">
        <f>E6</f>
        <v>鉢形SSS</v>
      </c>
      <c r="L14" s="22" t="s">
        <v>27</v>
      </c>
      <c r="M14" s="23" t="str">
        <f>K6</f>
        <v>津知SS</v>
      </c>
      <c r="N14" s="19" t="str">
        <f t="shared" si="4"/>
        <v>三笠小SSS</v>
      </c>
      <c r="O14" s="19" t="str">
        <f t="shared" si="5"/>
        <v>息栖SSS　A</v>
      </c>
    </row>
    <row r="15" spans="1:19" s="25" customFormat="1" ht="30" customHeight="1" x14ac:dyDescent="0.15">
      <c r="A15" s="19" t="s">
        <v>12</v>
      </c>
      <c r="B15" s="20">
        <v>0.58333333333333337</v>
      </c>
      <c r="C15" s="21" t="str">
        <f>C7</f>
        <v>横瀬SSS</v>
      </c>
      <c r="D15" s="22" t="s">
        <v>27</v>
      </c>
      <c r="E15" s="23" t="str">
        <f>M7</f>
        <v>FCドルフィン大洋S</v>
      </c>
      <c r="F15" s="19" t="str">
        <f t="shared" si="2"/>
        <v>フォルサ若松ＦＣ</v>
      </c>
      <c r="G15" s="19" t="str">
        <f t="shared" si="3"/>
        <v>鉾田SSS</v>
      </c>
      <c r="H15" s="24"/>
      <c r="I15" s="19" t="s">
        <v>12</v>
      </c>
      <c r="J15" s="20">
        <v>0.58333333333333337</v>
      </c>
      <c r="K15" s="21" t="str">
        <f>E7</f>
        <v>高松小SSS</v>
      </c>
      <c r="L15" s="22" t="s">
        <v>27</v>
      </c>
      <c r="M15" s="23" t="str">
        <f>K7</f>
        <v>牛堀SSS</v>
      </c>
      <c r="N15" s="19" t="str">
        <f t="shared" si="4"/>
        <v>ＦＣクレセール</v>
      </c>
      <c r="O15" s="19" t="str">
        <f t="shared" si="5"/>
        <v>潮来SSS</v>
      </c>
      <c r="Q15" s="19" t="s">
        <v>108</v>
      </c>
      <c r="R15" s="123" t="s">
        <v>106</v>
      </c>
      <c r="S15" s="123" t="s">
        <v>112</v>
      </c>
    </row>
    <row r="16" spans="1:19" s="25" customFormat="1" ht="30" customHeight="1" x14ac:dyDescent="0.15">
      <c r="A16" s="19" t="s">
        <v>13</v>
      </c>
      <c r="B16" s="20">
        <v>0.60416666666666663</v>
      </c>
      <c r="C16" s="21" t="str">
        <f>C8</f>
        <v>軽野SSS</v>
      </c>
      <c r="D16" s="22" t="s">
        <v>27</v>
      </c>
      <c r="E16" s="23" t="str">
        <f>M8</f>
        <v>息栖SSS　A</v>
      </c>
      <c r="F16" s="19" t="str">
        <f t="shared" si="2"/>
        <v>波崎太田ＦＣ</v>
      </c>
      <c r="G16" s="19" t="str">
        <f t="shared" si="3"/>
        <v>息栖SSS　B</v>
      </c>
      <c r="H16" s="24"/>
      <c r="I16" s="19" t="s">
        <v>13</v>
      </c>
      <c r="J16" s="20">
        <v>0.60416666666666663</v>
      </c>
      <c r="K16" s="21" t="str">
        <f>E8</f>
        <v>三笠小SSS</v>
      </c>
      <c r="L16" s="22" t="s">
        <v>27</v>
      </c>
      <c r="M16" s="23" t="str">
        <f>K8</f>
        <v>玉造FC</v>
      </c>
      <c r="N16" s="19" t="str">
        <f t="shared" si="4"/>
        <v>鉢形SSS</v>
      </c>
      <c r="O16" s="19" t="str">
        <f t="shared" si="5"/>
        <v>津知SS</v>
      </c>
      <c r="Q16" s="19" t="str">
        <f>'Ａ～Ｂ'!A29</f>
        <v>横瀬SSS</v>
      </c>
      <c r="R16" s="19">
        <f>COUNTIF($C$5:$E$20,Q16)+COUNTIF($K$5:$M$20,Q16)</f>
        <v>4</v>
      </c>
      <c r="S16" s="19">
        <f>COUNTIF($F$5:$G$20,Q16)+COUNTIF($N$5:$O$20,Q16)</f>
        <v>4</v>
      </c>
    </row>
    <row r="17" spans="1:19" s="25" customFormat="1" ht="30" customHeight="1" x14ac:dyDescent="0.15">
      <c r="A17" s="19" t="s">
        <v>28</v>
      </c>
      <c r="B17" s="20">
        <v>0.625</v>
      </c>
      <c r="C17" s="21" t="str">
        <f>C5</f>
        <v>フォルサ若松ＦＣ</v>
      </c>
      <c r="D17" s="22" t="s">
        <v>27</v>
      </c>
      <c r="E17" s="23" t="str">
        <f>C6</f>
        <v>波崎太田ＦＣ</v>
      </c>
      <c r="F17" s="19" t="str">
        <f t="shared" si="2"/>
        <v>横瀬SSS</v>
      </c>
      <c r="G17" s="19" t="str">
        <f t="shared" si="3"/>
        <v>FCドルフィン大洋S</v>
      </c>
      <c r="H17" s="24"/>
      <c r="I17" s="19" t="s">
        <v>28</v>
      </c>
      <c r="J17" s="20">
        <v>0.625</v>
      </c>
      <c r="K17" s="21" t="str">
        <f>E5</f>
        <v>ＦＣクレセール</v>
      </c>
      <c r="L17" s="22" t="s">
        <v>27</v>
      </c>
      <c r="M17" s="23" t="str">
        <f>E6</f>
        <v>鉢形SSS</v>
      </c>
      <c r="N17" s="19" t="str">
        <f t="shared" si="4"/>
        <v>高松小SSS</v>
      </c>
      <c r="O17" s="19" t="str">
        <f t="shared" si="5"/>
        <v>牛堀SSS</v>
      </c>
      <c r="Q17" s="19" t="str">
        <f>'Ａ～Ｂ'!A31</f>
        <v>高松小SSS</v>
      </c>
      <c r="R17" s="19">
        <f t="shared" ref="R17:R22" si="6">COUNTIF($C$5:$E$20,Q17)+COUNTIF($K$5:$M$20,Q17)</f>
        <v>4</v>
      </c>
      <c r="S17" s="19">
        <f t="shared" ref="S17:S23" si="7">COUNTIF($F$5:$G$20,Q17)+COUNTIF($N$5:$O$20,Q17)</f>
        <v>4</v>
      </c>
    </row>
    <row r="18" spans="1:19" s="25" customFormat="1" ht="30" customHeight="1" x14ac:dyDescent="0.15">
      <c r="A18" s="19" t="s">
        <v>29</v>
      </c>
      <c r="B18" s="20">
        <v>0.64583333333333337</v>
      </c>
      <c r="C18" s="21" t="str">
        <f>K5</f>
        <v>潮来SSS</v>
      </c>
      <c r="D18" s="22" t="s">
        <v>27</v>
      </c>
      <c r="E18" s="23" t="str">
        <f>K6</f>
        <v>津知SS</v>
      </c>
      <c r="F18" s="19" t="str">
        <f t="shared" si="2"/>
        <v>軽野SSS</v>
      </c>
      <c r="G18" s="19" t="str">
        <f t="shared" si="3"/>
        <v>息栖SSS　A</v>
      </c>
      <c r="H18" s="24"/>
      <c r="I18" s="19" t="s">
        <v>29</v>
      </c>
      <c r="J18" s="20">
        <v>0.64583333333333337</v>
      </c>
      <c r="K18" s="21" t="str">
        <f>M5</f>
        <v>鉾田SSS</v>
      </c>
      <c r="L18" s="22" t="s">
        <v>27</v>
      </c>
      <c r="M18" s="23" t="str">
        <f>M6</f>
        <v>息栖SSS　B</v>
      </c>
      <c r="N18" s="19" t="str">
        <f t="shared" si="4"/>
        <v>三笠小SSS</v>
      </c>
      <c r="O18" s="19" t="str">
        <f t="shared" si="5"/>
        <v>玉造FC</v>
      </c>
      <c r="Q18" s="19" t="str">
        <f>'Ａ～Ｂ'!A33</f>
        <v>牛堀SSS</v>
      </c>
      <c r="R18" s="19">
        <f t="shared" si="6"/>
        <v>4</v>
      </c>
      <c r="S18" s="19">
        <f t="shared" si="7"/>
        <v>4</v>
      </c>
    </row>
    <row r="19" spans="1:19" s="25" customFormat="1" ht="30" customHeight="1" x14ac:dyDescent="0.15">
      <c r="A19" s="19" t="s">
        <v>30</v>
      </c>
      <c r="B19" s="20">
        <v>0.66666666666666663</v>
      </c>
      <c r="C19" s="21" t="str">
        <f>C7</f>
        <v>横瀬SSS</v>
      </c>
      <c r="D19" s="22" t="s">
        <v>27</v>
      </c>
      <c r="E19" s="23" t="str">
        <f>C8</f>
        <v>軽野SSS</v>
      </c>
      <c r="F19" s="19" t="str">
        <f t="shared" si="2"/>
        <v>フォルサ若松ＦＣ</v>
      </c>
      <c r="G19" s="19" t="str">
        <f t="shared" si="3"/>
        <v>波崎太田ＦＣ</v>
      </c>
      <c r="H19" s="24"/>
      <c r="I19" s="19" t="s">
        <v>30</v>
      </c>
      <c r="J19" s="20">
        <v>0.66666666666666663</v>
      </c>
      <c r="K19" s="21" t="str">
        <f>E7</f>
        <v>高松小SSS</v>
      </c>
      <c r="L19" s="22" t="s">
        <v>27</v>
      </c>
      <c r="M19" s="23" t="str">
        <f>E8</f>
        <v>三笠小SSS</v>
      </c>
      <c r="N19" s="19" t="str">
        <f t="shared" si="4"/>
        <v>ＦＣクレセール</v>
      </c>
      <c r="O19" s="19" t="str">
        <f t="shared" si="5"/>
        <v>鉢形SSS</v>
      </c>
      <c r="Q19" s="19" t="str">
        <f>'Ａ～Ｂ'!A35</f>
        <v>FCドルフィン大洋S</v>
      </c>
      <c r="R19" s="19">
        <f t="shared" si="6"/>
        <v>4</v>
      </c>
      <c r="S19" s="19">
        <f t="shared" si="7"/>
        <v>4</v>
      </c>
    </row>
    <row r="20" spans="1:19" s="25" customFormat="1" ht="30" customHeight="1" x14ac:dyDescent="0.15">
      <c r="A20" s="19" t="s">
        <v>32</v>
      </c>
      <c r="B20" s="20">
        <v>0.6875</v>
      </c>
      <c r="C20" s="21" t="str">
        <f>K7</f>
        <v>牛堀SSS</v>
      </c>
      <c r="D20" s="22" t="s">
        <v>27</v>
      </c>
      <c r="E20" s="23" t="str">
        <f>K8</f>
        <v>玉造FC</v>
      </c>
      <c r="F20" s="19" t="str">
        <f t="shared" si="2"/>
        <v>潮来SSS</v>
      </c>
      <c r="G20" s="19" t="str">
        <f t="shared" si="3"/>
        <v>津知SS</v>
      </c>
      <c r="H20" s="24"/>
      <c r="I20" s="19" t="s">
        <v>32</v>
      </c>
      <c r="J20" s="20">
        <v>0.6875</v>
      </c>
      <c r="K20" s="21" t="str">
        <f>M7</f>
        <v>FCドルフィン大洋S</v>
      </c>
      <c r="L20" s="22" t="s">
        <v>27</v>
      </c>
      <c r="M20" s="23" t="str">
        <f>M8</f>
        <v>息栖SSS　A</v>
      </c>
      <c r="N20" s="19" t="str">
        <f t="shared" si="4"/>
        <v>鉾田SSS</v>
      </c>
      <c r="O20" s="19" t="str">
        <f t="shared" si="5"/>
        <v>息栖SSS　B</v>
      </c>
      <c r="Q20" s="19" t="str">
        <f>'Ａ～Ｂ'!A37</f>
        <v>軽野SSS</v>
      </c>
      <c r="R20" s="19">
        <f t="shared" si="6"/>
        <v>4</v>
      </c>
      <c r="S20" s="19">
        <f t="shared" si="7"/>
        <v>4</v>
      </c>
    </row>
    <row r="21" spans="1:19" ht="30" customHeight="1" x14ac:dyDescent="0.3">
      <c r="B21" s="166" t="s">
        <v>113</v>
      </c>
      <c r="C21" s="166"/>
      <c r="D21" s="166"/>
      <c r="E21" s="166"/>
      <c r="F21" s="166"/>
      <c r="G21" s="166"/>
      <c r="J21" s="166" t="s">
        <v>113</v>
      </c>
      <c r="K21" s="166"/>
      <c r="L21" s="166"/>
      <c r="M21" s="166"/>
      <c r="N21" s="166"/>
      <c r="O21" s="166"/>
      <c r="Q21" s="19" t="str">
        <f>'Ａ～Ｂ'!A39</f>
        <v>三笠小SSS</v>
      </c>
      <c r="R21" s="19">
        <f t="shared" si="6"/>
        <v>4</v>
      </c>
      <c r="S21" s="19">
        <f>COUNTIF($F$5:$G$20,Q21)+COUNTIF($N$5:$O$20,Q21)</f>
        <v>4</v>
      </c>
    </row>
    <row r="22" spans="1:19" ht="30" customHeight="1" x14ac:dyDescent="0.15">
      <c r="A22" s="162" t="s">
        <v>123</v>
      </c>
      <c r="B22" s="162"/>
      <c r="C22" s="162" t="s">
        <v>0</v>
      </c>
      <c r="D22" s="162"/>
      <c r="E22" s="162"/>
      <c r="F22" s="163" t="s">
        <v>1</v>
      </c>
      <c r="G22" s="164"/>
      <c r="H22" s="5"/>
      <c r="I22" s="162" t="s">
        <v>124</v>
      </c>
      <c r="J22" s="162"/>
      <c r="K22" s="162" t="s">
        <v>0</v>
      </c>
      <c r="L22" s="162"/>
      <c r="M22" s="162"/>
      <c r="N22" s="163" t="s">
        <v>1</v>
      </c>
      <c r="O22" s="164"/>
      <c r="Q22" s="19" t="str">
        <f>'Ａ～Ｂ'!A41</f>
        <v>玉造FC</v>
      </c>
      <c r="R22" s="19">
        <f t="shared" si="6"/>
        <v>4</v>
      </c>
      <c r="S22" s="19">
        <f t="shared" si="7"/>
        <v>4</v>
      </c>
    </row>
    <row r="23" spans="1:19" s="25" customFormat="1" ht="30" customHeight="1" x14ac:dyDescent="0.15">
      <c r="A23" s="19" t="s">
        <v>2</v>
      </c>
      <c r="B23" s="20">
        <v>0.375</v>
      </c>
      <c r="C23" s="21" t="str">
        <f>'Ｃ～Ｄ'!B6</f>
        <v>大野原SSS</v>
      </c>
      <c r="D23" s="22" t="s">
        <v>27</v>
      </c>
      <c r="E23" s="23" t="str">
        <f>'Ｃ～Ｄ'!C6</f>
        <v>豊郷SSS</v>
      </c>
      <c r="F23" s="19" t="str">
        <f>C37</f>
        <v>土合ＦＣ</v>
      </c>
      <c r="G23" s="19" t="str">
        <f>E37</f>
        <v>軽野東SSS</v>
      </c>
      <c r="H23" s="24"/>
      <c r="I23" s="19" t="s">
        <v>2</v>
      </c>
      <c r="J23" s="20">
        <v>0.375</v>
      </c>
      <c r="K23" s="21" t="str">
        <f>'Ｃ～Ｄ'!D6</f>
        <v>延方SS</v>
      </c>
      <c r="L23" s="22" t="s">
        <v>27</v>
      </c>
      <c r="M23" s="23" t="str">
        <f>'Ｃ～Ｄ'!E6</f>
        <v>旭SSS</v>
      </c>
      <c r="N23" s="19" t="str">
        <f>K37</f>
        <v>鹿島SSS</v>
      </c>
      <c r="O23" s="19" t="str">
        <f>M37</f>
        <v>鹿島アントラーズFC</v>
      </c>
      <c r="Q23" s="19" t="str">
        <f>'Ａ～Ｂ'!A43</f>
        <v>息栖SSS　A</v>
      </c>
      <c r="R23" s="19">
        <f>COUNTIF($C$5:$E$20,Q23)+COUNTIF($K$5:$M$20,Q23)</f>
        <v>4</v>
      </c>
      <c r="S23" s="19">
        <f t="shared" si="7"/>
        <v>4</v>
      </c>
    </row>
    <row r="24" spans="1:19" s="25" customFormat="1" ht="30" customHeight="1" x14ac:dyDescent="0.15">
      <c r="A24" s="19" t="s">
        <v>3</v>
      </c>
      <c r="B24" s="20">
        <v>0.39583333333333331</v>
      </c>
      <c r="C24" s="21" t="str">
        <f>'Ｃ～Ｄ'!F6</f>
        <v>FC波崎</v>
      </c>
      <c r="D24" s="22" t="s">
        <v>27</v>
      </c>
      <c r="E24" s="23" t="str">
        <f>'Ｃ～Ｄ'!G6</f>
        <v>波野SSS</v>
      </c>
      <c r="F24" s="19" t="str">
        <f>C38</f>
        <v>日の出SS</v>
      </c>
      <c r="G24" s="19" t="str">
        <f>E38</f>
        <v>ＦＣ北浦</v>
      </c>
      <c r="H24" s="24"/>
      <c r="I24" s="19" t="s">
        <v>3</v>
      </c>
      <c r="J24" s="20">
        <v>0.39583333333333331</v>
      </c>
      <c r="K24" s="21" t="str">
        <f>'Ｃ～Ｄ'!H6</f>
        <v>FC麻生</v>
      </c>
      <c r="L24" s="22" t="s">
        <v>27</v>
      </c>
      <c r="M24" s="23" t="str">
        <f>'Ｃ～Ｄ'!I6</f>
        <v>平井SSS</v>
      </c>
      <c r="N24" s="19" t="str">
        <f>K38</f>
        <v>青柳EFC SS</v>
      </c>
      <c r="O24" s="19" t="str">
        <f>M38</f>
        <v>大野SSS</v>
      </c>
      <c r="Q24" s="19" t="s">
        <v>109</v>
      </c>
      <c r="R24" s="19">
        <f>SUM(R16:R23)</f>
        <v>32</v>
      </c>
      <c r="S24" s="19">
        <f>SUM(S16:S23)</f>
        <v>32</v>
      </c>
    </row>
    <row r="25" spans="1:19" s="25" customFormat="1" ht="30" customHeight="1" x14ac:dyDescent="0.15">
      <c r="A25" s="19" t="s">
        <v>4</v>
      </c>
      <c r="B25" s="20">
        <v>0.41666666666666669</v>
      </c>
      <c r="C25" s="21" t="str">
        <f>'Ｃ～Ｄ'!B27</f>
        <v>土合ＦＣ</v>
      </c>
      <c r="D25" s="22" t="s">
        <v>27</v>
      </c>
      <c r="E25" s="23" t="str">
        <f>'Ｃ～Ｄ'!C27</f>
        <v>鹿島SSS</v>
      </c>
      <c r="F25" s="19" t="str">
        <f t="shared" ref="F25:F38" si="8">C23</f>
        <v>大野原SSS</v>
      </c>
      <c r="G25" s="19" t="str">
        <f t="shared" ref="G25:G38" si="9">E23</f>
        <v>豊郷SSS</v>
      </c>
      <c r="H25" s="24"/>
      <c r="I25" s="19" t="s">
        <v>4</v>
      </c>
      <c r="J25" s="20">
        <v>0.41666666666666669</v>
      </c>
      <c r="K25" s="21" t="str">
        <f>'Ｃ～Ｄ'!D27</f>
        <v>日の出SS</v>
      </c>
      <c r="L25" s="22" t="s">
        <v>27</v>
      </c>
      <c r="M25" s="23" t="str">
        <f>'Ｃ～Ｄ'!E27</f>
        <v>青柳EFC SS</v>
      </c>
      <c r="N25" s="19" t="str">
        <f t="shared" ref="N25:N38" si="10">K23</f>
        <v>延方SS</v>
      </c>
      <c r="O25" s="19" t="str">
        <f t="shared" ref="O25:O38" si="11">M23</f>
        <v>旭SSS</v>
      </c>
    </row>
    <row r="26" spans="1:19" s="25" customFormat="1" ht="30" customHeight="1" x14ac:dyDescent="0.15">
      <c r="A26" s="19" t="s">
        <v>5</v>
      </c>
      <c r="B26" s="20">
        <v>0.4375</v>
      </c>
      <c r="C26" s="25" t="str">
        <f>'Ｃ～Ｄ'!F27</f>
        <v>軽野東SSS</v>
      </c>
      <c r="D26" s="22" t="s">
        <v>27</v>
      </c>
      <c r="E26" s="25" t="str">
        <f>'Ｃ～Ｄ'!G27</f>
        <v>鹿島アントラーズFC</v>
      </c>
      <c r="F26" s="19" t="str">
        <f t="shared" si="8"/>
        <v>FC波崎</v>
      </c>
      <c r="G26" s="19" t="str">
        <f t="shared" si="9"/>
        <v>波野SSS</v>
      </c>
      <c r="H26" s="24"/>
      <c r="I26" s="19" t="s">
        <v>5</v>
      </c>
      <c r="J26" s="20">
        <v>0.4375</v>
      </c>
      <c r="K26" s="25" t="str">
        <f>'Ｃ～Ｄ'!H27</f>
        <v>ＦＣ北浦</v>
      </c>
      <c r="L26" s="22" t="s">
        <v>27</v>
      </c>
      <c r="M26" s="25" t="str">
        <f>'Ｃ～Ｄ'!I27</f>
        <v>大野SSS</v>
      </c>
      <c r="N26" s="19" t="str">
        <f t="shared" si="10"/>
        <v>FC麻生</v>
      </c>
      <c r="O26" s="19" t="str">
        <f t="shared" si="11"/>
        <v>平井SSS</v>
      </c>
      <c r="Q26" s="19" t="s">
        <v>110</v>
      </c>
      <c r="R26" s="123" t="s">
        <v>106</v>
      </c>
      <c r="S26" s="123" t="s">
        <v>112</v>
      </c>
    </row>
    <row r="27" spans="1:19" s="25" customFormat="1" ht="30" customHeight="1" x14ac:dyDescent="0.15">
      <c r="A27" s="19" t="s">
        <v>6</v>
      </c>
      <c r="B27" s="20">
        <v>0.45833333333333331</v>
      </c>
      <c r="C27" s="21" t="str">
        <f>C23</f>
        <v>大野原SSS</v>
      </c>
      <c r="D27" s="22" t="s">
        <v>27</v>
      </c>
      <c r="E27" s="23" t="str">
        <f>K23</f>
        <v>延方SS</v>
      </c>
      <c r="F27" s="19" t="str">
        <f t="shared" si="8"/>
        <v>土合ＦＣ</v>
      </c>
      <c r="G27" s="19" t="str">
        <f t="shared" si="9"/>
        <v>鹿島SSS</v>
      </c>
      <c r="H27" s="24"/>
      <c r="I27" s="19" t="s">
        <v>6</v>
      </c>
      <c r="J27" s="20">
        <v>0.45833333333333331</v>
      </c>
      <c r="K27" s="21" t="str">
        <f>E23</f>
        <v>豊郷SSS</v>
      </c>
      <c r="L27" s="22" t="s">
        <v>27</v>
      </c>
      <c r="M27" s="23" t="str">
        <f>M23</f>
        <v>旭SSS</v>
      </c>
      <c r="N27" s="19" t="str">
        <f t="shared" si="10"/>
        <v>日の出SS</v>
      </c>
      <c r="O27" s="19" t="str">
        <f t="shared" si="11"/>
        <v>青柳EFC SS</v>
      </c>
      <c r="Q27" s="19" t="str">
        <f>'Ｃ～Ｄ'!A8</f>
        <v>大野原SSS</v>
      </c>
      <c r="R27" s="19">
        <f>COUNTIF($C$23:$E$38,Q27)+COUNTIF($K$23:$M$38,Q27)</f>
        <v>4</v>
      </c>
      <c r="S27" s="19">
        <f>COUNTIF($F$23:$G$38,Q27)+COUNTIF($N$23:$O$38,Q27)</f>
        <v>4</v>
      </c>
    </row>
    <row r="28" spans="1:19" s="25" customFormat="1" ht="30" customHeight="1" x14ac:dyDescent="0.15">
      <c r="A28" s="19" t="s">
        <v>7</v>
      </c>
      <c r="B28" s="20">
        <v>0.47916666666666669</v>
      </c>
      <c r="C28" s="21" t="str">
        <f>C24</f>
        <v>FC波崎</v>
      </c>
      <c r="D28" s="22" t="s">
        <v>27</v>
      </c>
      <c r="E28" s="23" t="str">
        <f>K24</f>
        <v>FC麻生</v>
      </c>
      <c r="F28" s="19" t="str">
        <f t="shared" si="8"/>
        <v>軽野東SSS</v>
      </c>
      <c r="G28" s="19" t="str">
        <f t="shared" si="9"/>
        <v>鹿島アントラーズFC</v>
      </c>
      <c r="H28" s="24"/>
      <c r="I28" s="19" t="s">
        <v>7</v>
      </c>
      <c r="J28" s="20">
        <v>0.47916666666666669</v>
      </c>
      <c r="K28" s="21" t="str">
        <f>E24</f>
        <v>波野SSS</v>
      </c>
      <c r="L28" s="22" t="s">
        <v>27</v>
      </c>
      <c r="M28" s="23" t="str">
        <f>M24</f>
        <v>平井SSS</v>
      </c>
      <c r="N28" s="19" t="str">
        <f t="shared" si="10"/>
        <v>ＦＣ北浦</v>
      </c>
      <c r="O28" s="19" t="str">
        <f t="shared" si="11"/>
        <v>大野SSS</v>
      </c>
      <c r="Q28" s="19" t="str">
        <f>'Ｃ～Ｄ'!A10</f>
        <v>豊郷SSS</v>
      </c>
      <c r="R28" s="19">
        <f t="shared" ref="R28:R33" si="12">COUNTIF($C$23:$E$38,Q28)+COUNTIF($K$23:$M$38,Q28)</f>
        <v>4</v>
      </c>
      <c r="S28" s="19">
        <f t="shared" ref="S28:S34" si="13">COUNTIF($F$23:$G$38,Q28)+COUNTIF($N$23:$O$38,Q28)</f>
        <v>4</v>
      </c>
    </row>
    <row r="29" spans="1:19" s="25" customFormat="1" ht="30" customHeight="1" x14ac:dyDescent="0.15">
      <c r="A29" s="19" t="s">
        <v>8</v>
      </c>
      <c r="B29" s="20">
        <v>0.5</v>
      </c>
      <c r="C29" s="21" t="str">
        <f>C25</f>
        <v>土合ＦＣ</v>
      </c>
      <c r="D29" s="22" t="s">
        <v>27</v>
      </c>
      <c r="E29" s="23" t="str">
        <f>K25</f>
        <v>日の出SS</v>
      </c>
      <c r="F29" s="19" t="str">
        <f t="shared" si="8"/>
        <v>大野原SSS</v>
      </c>
      <c r="G29" s="19" t="str">
        <f t="shared" si="9"/>
        <v>延方SS</v>
      </c>
      <c r="H29" s="24"/>
      <c r="I29" s="19" t="s">
        <v>8</v>
      </c>
      <c r="J29" s="20">
        <v>0.5</v>
      </c>
      <c r="K29" s="21" t="str">
        <f>E25</f>
        <v>鹿島SSS</v>
      </c>
      <c r="L29" s="22" t="s">
        <v>27</v>
      </c>
      <c r="M29" s="23" t="str">
        <f>M25</f>
        <v>青柳EFC SS</v>
      </c>
      <c r="N29" s="19" t="str">
        <f t="shared" si="10"/>
        <v>豊郷SSS</v>
      </c>
      <c r="O29" s="19" t="str">
        <f t="shared" si="11"/>
        <v>旭SSS</v>
      </c>
      <c r="Q29" s="19" t="str">
        <f>'Ｃ～Ｄ'!A12</f>
        <v>延方SS</v>
      </c>
      <c r="R29" s="19">
        <f>COUNTIF($C$23:$E$38,Q29)+COUNTIF($K$23:$M$38,Q29)</f>
        <v>4</v>
      </c>
      <c r="S29" s="19">
        <f t="shared" si="13"/>
        <v>4</v>
      </c>
    </row>
    <row r="30" spans="1:19" s="25" customFormat="1" ht="30" customHeight="1" x14ac:dyDescent="0.15">
      <c r="A30" s="19" t="s">
        <v>9</v>
      </c>
      <c r="B30" s="20">
        <v>0.52083333333333337</v>
      </c>
      <c r="C30" s="21" t="str">
        <f>C26</f>
        <v>軽野東SSS</v>
      </c>
      <c r="D30" s="22" t="s">
        <v>27</v>
      </c>
      <c r="E30" s="23" t="str">
        <f>K26</f>
        <v>ＦＣ北浦</v>
      </c>
      <c r="F30" s="19" t="str">
        <f t="shared" si="8"/>
        <v>FC波崎</v>
      </c>
      <c r="G30" s="19" t="str">
        <f t="shared" si="9"/>
        <v>FC麻生</v>
      </c>
      <c r="H30" s="24"/>
      <c r="I30" s="19" t="s">
        <v>9</v>
      </c>
      <c r="J30" s="20">
        <v>0.52083333333333337</v>
      </c>
      <c r="K30" s="21" t="str">
        <f>E26</f>
        <v>鹿島アントラーズFC</v>
      </c>
      <c r="L30" s="22" t="s">
        <v>27</v>
      </c>
      <c r="M30" s="23" t="str">
        <f>M26</f>
        <v>大野SSS</v>
      </c>
      <c r="N30" s="19" t="str">
        <f t="shared" si="10"/>
        <v>波野SSS</v>
      </c>
      <c r="O30" s="19" t="str">
        <f t="shared" si="11"/>
        <v>平井SSS</v>
      </c>
      <c r="Q30" s="19" t="str">
        <f>'Ｃ～Ｄ'!A14</f>
        <v>旭SSS</v>
      </c>
      <c r="R30" s="19">
        <f t="shared" si="12"/>
        <v>4</v>
      </c>
      <c r="S30" s="19">
        <f t="shared" si="13"/>
        <v>4</v>
      </c>
    </row>
    <row r="31" spans="1:19" s="25" customFormat="1" ht="30" customHeight="1" x14ac:dyDescent="0.15">
      <c r="A31" s="19" t="s">
        <v>10</v>
      </c>
      <c r="B31" s="20">
        <v>0.54166666666666663</v>
      </c>
      <c r="C31" s="21" t="str">
        <f>C23</f>
        <v>大野原SSS</v>
      </c>
      <c r="D31" s="22" t="s">
        <v>27</v>
      </c>
      <c r="E31" s="23" t="str">
        <f>M23</f>
        <v>旭SSS</v>
      </c>
      <c r="F31" s="19" t="str">
        <f t="shared" si="8"/>
        <v>土合ＦＣ</v>
      </c>
      <c r="G31" s="19" t="str">
        <f t="shared" si="9"/>
        <v>日の出SS</v>
      </c>
      <c r="H31" s="24"/>
      <c r="I31" s="19" t="s">
        <v>10</v>
      </c>
      <c r="J31" s="20">
        <v>0.54166666666666663</v>
      </c>
      <c r="K31" s="21" t="str">
        <f>E23</f>
        <v>豊郷SSS</v>
      </c>
      <c r="L31" s="22" t="s">
        <v>27</v>
      </c>
      <c r="M31" s="23" t="str">
        <f>K23</f>
        <v>延方SS</v>
      </c>
      <c r="N31" s="19" t="str">
        <f t="shared" si="10"/>
        <v>鹿島SSS</v>
      </c>
      <c r="O31" s="19" t="str">
        <f t="shared" si="11"/>
        <v>青柳EFC SS</v>
      </c>
      <c r="Q31" s="19" t="str">
        <f>'Ｃ～Ｄ'!A16</f>
        <v>FC波崎</v>
      </c>
      <c r="R31" s="19">
        <f t="shared" si="12"/>
        <v>4</v>
      </c>
      <c r="S31" s="19">
        <f t="shared" si="13"/>
        <v>4</v>
      </c>
    </row>
    <row r="32" spans="1:19" s="25" customFormat="1" ht="30" customHeight="1" x14ac:dyDescent="0.15">
      <c r="A32" s="19" t="s">
        <v>11</v>
      </c>
      <c r="B32" s="20">
        <v>0.5625</v>
      </c>
      <c r="C32" s="21" t="str">
        <f>C24</f>
        <v>FC波崎</v>
      </c>
      <c r="D32" s="22" t="s">
        <v>27</v>
      </c>
      <c r="E32" s="23" t="str">
        <f>M24</f>
        <v>平井SSS</v>
      </c>
      <c r="F32" s="19" t="str">
        <f t="shared" si="8"/>
        <v>軽野東SSS</v>
      </c>
      <c r="G32" s="19" t="str">
        <f t="shared" si="9"/>
        <v>ＦＣ北浦</v>
      </c>
      <c r="H32" s="24"/>
      <c r="I32" s="19" t="s">
        <v>11</v>
      </c>
      <c r="J32" s="20">
        <v>0.5625</v>
      </c>
      <c r="K32" s="21" t="str">
        <f>E24</f>
        <v>波野SSS</v>
      </c>
      <c r="L32" s="22" t="s">
        <v>27</v>
      </c>
      <c r="M32" s="23" t="str">
        <f>K24</f>
        <v>FC麻生</v>
      </c>
      <c r="N32" s="19" t="str">
        <f t="shared" si="10"/>
        <v>鹿島アントラーズFC</v>
      </c>
      <c r="O32" s="19" t="str">
        <f t="shared" si="11"/>
        <v>大野SSS</v>
      </c>
      <c r="Q32" s="19" t="str">
        <f>'Ｃ～Ｄ'!A18</f>
        <v>波野SSS</v>
      </c>
      <c r="R32" s="19">
        <f t="shared" si="12"/>
        <v>4</v>
      </c>
      <c r="S32" s="19">
        <f t="shared" si="13"/>
        <v>4</v>
      </c>
    </row>
    <row r="33" spans="1:19" s="25" customFormat="1" ht="30" customHeight="1" x14ac:dyDescent="0.15">
      <c r="A33" s="19" t="s">
        <v>12</v>
      </c>
      <c r="B33" s="20">
        <v>0.58333333333333337</v>
      </c>
      <c r="C33" s="21" t="str">
        <f>C25</f>
        <v>土合ＦＣ</v>
      </c>
      <c r="D33" s="22" t="s">
        <v>27</v>
      </c>
      <c r="E33" s="23" t="str">
        <f>M25</f>
        <v>青柳EFC SS</v>
      </c>
      <c r="F33" s="19" t="str">
        <f t="shared" si="8"/>
        <v>大野原SSS</v>
      </c>
      <c r="G33" s="19" t="str">
        <f t="shared" si="9"/>
        <v>旭SSS</v>
      </c>
      <c r="H33" s="24"/>
      <c r="I33" s="19" t="s">
        <v>12</v>
      </c>
      <c r="J33" s="20">
        <v>0.58333333333333337</v>
      </c>
      <c r="K33" s="21" t="str">
        <f>E25</f>
        <v>鹿島SSS</v>
      </c>
      <c r="L33" s="22" t="s">
        <v>27</v>
      </c>
      <c r="M33" s="23" t="str">
        <f>K25</f>
        <v>日の出SS</v>
      </c>
      <c r="N33" s="19" t="str">
        <f t="shared" si="10"/>
        <v>豊郷SSS</v>
      </c>
      <c r="O33" s="19" t="str">
        <f t="shared" si="11"/>
        <v>延方SS</v>
      </c>
      <c r="Q33" s="19" t="str">
        <f>'Ｃ～Ｄ'!A20</f>
        <v>FC麻生</v>
      </c>
      <c r="R33" s="19">
        <f t="shared" si="12"/>
        <v>4</v>
      </c>
      <c r="S33" s="19">
        <f t="shared" si="13"/>
        <v>4</v>
      </c>
    </row>
    <row r="34" spans="1:19" s="25" customFormat="1" ht="30" customHeight="1" x14ac:dyDescent="0.15">
      <c r="A34" s="19" t="s">
        <v>13</v>
      </c>
      <c r="B34" s="20">
        <v>0.60416666666666663</v>
      </c>
      <c r="C34" s="21" t="str">
        <f>C26</f>
        <v>軽野東SSS</v>
      </c>
      <c r="D34" s="22" t="s">
        <v>27</v>
      </c>
      <c r="E34" s="23" t="str">
        <f>M26</f>
        <v>大野SSS</v>
      </c>
      <c r="F34" s="19" t="str">
        <f t="shared" si="8"/>
        <v>FC波崎</v>
      </c>
      <c r="G34" s="19" t="str">
        <f t="shared" si="9"/>
        <v>平井SSS</v>
      </c>
      <c r="H34" s="24"/>
      <c r="I34" s="19" t="s">
        <v>13</v>
      </c>
      <c r="J34" s="20">
        <v>0.60416666666666663</v>
      </c>
      <c r="K34" s="21" t="str">
        <f>E26</f>
        <v>鹿島アントラーズFC</v>
      </c>
      <c r="L34" s="22" t="s">
        <v>27</v>
      </c>
      <c r="M34" s="23" t="str">
        <f>K26</f>
        <v>ＦＣ北浦</v>
      </c>
      <c r="N34" s="19" t="str">
        <f t="shared" si="10"/>
        <v>波野SSS</v>
      </c>
      <c r="O34" s="19" t="str">
        <f t="shared" si="11"/>
        <v>FC麻生</v>
      </c>
      <c r="Q34" s="19" t="str">
        <f>'Ｃ～Ｄ'!A22</f>
        <v>平井SSS</v>
      </c>
      <c r="R34" s="19">
        <f>COUNTIF($C$23:$E$38,Q34)+COUNTIF($K$23:$M$38,Q34)</f>
        <v>4</v>
      </c>
      <c r="S34" s="19">
        <f t="shared" si="13"/>
        <v>4</v>
      </c>
    </row>
    <row r="35" spans="1:19" s="25" customFormat="1" ht="30" customHeight="1" x14ac:dyDescent="0.15">
      <c r="A35" s="19" t="s">
        <v>28</v>
      </c>
      <c r="B35" s="20">
        <v>0.625</v>
      </c>
      <c r="C35" s="21" t="str">
        <f>C23</f>
        <v>大野原SSS</v>
      </c>
      <c r="D35" s="22" t="s">
        <v>27</v>
      </c>
      <c r="E35" s="23" t="str">
        <f>C24</f>
        <v>FC波崎</v>
      </c>
      <c r="F35" s="19" t="str">
        <f t="shared" si="8"/>
        <v>土合ＦＣ</v>
      </c>
      <c r="G35" s="19" t="str">
        <f t="shared" si="9"/>
        <v>青柳EFC SS</v>
      </c>
      <c r="H35" s="24"/>
      <c r="I35" s="19" t="s">
        <v>28</v>
      </c>
      <c r="J35" s="20">
        <v>0.625</v>
      </c>
      <c r="K35" s="21" t="str">
        <f>E23</f>
        <v>豊郷SSS</v>
      </c>
      <c r="L35" s="22" t="s">
        <v>27</v>
      </c>
      <c r="M35" s="23" t="str">
        <f>E24</f>
        <v>波野SSS</v>
      </c>
      <c r="N35" s="19" t="str">
        <f t="shared" si="10"/>
        <v>鹿島SSS</v>
      </c>
      <c r="O35" s="19" t="str">
        <f t="shared" si="11"/>
        <v>日の出SS</v>
      </c>
      <c r="Q35" s="19" t="s">
        <v>109</v>
      </c>
      <c r="R35" s="19">
        <f>SUM(R27:R34)</f>
        <v>32</v>
      </c>
      <c r="S35" s="19">
        <f>SUM(S27:S34)</f>
        <v>32</v>
      </c>
    </row>
    <row r="36" spans="1:19" s="25" customFormat="1" ht="30" customHeight="1" x14ac:dyDescent="0.15">
      <c r="A36" s="19" t="s">
        <v>29</v>
      </c>
      <c r="B36" s="20">
        <v>0.64583333333333337</v>
      </c>
      <c r="C36" s="21" t="str">
        <f>K23</f>
        <v>延方SS</v>
      </c>
      <c r="D36" s="22" t="s">
        <v>27</v>
      </c>
      <c r="E36" s="23" t="str">
        <f>K24</f>
        <v>FC麻生</v>
      </c>
      <c r="F36" s="19" t="str">
        <f t="shared" si="8"/>
        <v>軽野東SSS</v>
      </c>
      <c r="G36" s="19" t="str">
        <f t="shared" si="9"/>
        <v>大野SSS</v>
      </c>
      <c r="H36" s="24"/>
      <c r="I36" s="19" t="s">
        <v>29</v>
      </c>
      <c r="J36" s="20">
        <v>0.64583333333333337</v>
      </c>
      <c r="K36" s="21" t="str">
        <f>M23</f>
        <v>旭SSS</v>
      </c>
      <c r="L36" s="22" t="s">
        <v>27</v>
      </c>
      <c r="M36" s="23" t="str">
        <f>M24</f>
        <v>平井SSS</v>
      </c>
      <c r="N36" s="19" t="str">
        <f t="shared" si="10"/>
        <v>鹿島アントラーズFC</v>
      </c>
      <c r="O36" s="19" t="str">
        <f t="shared" si="11"/>
        <v>ＦＣ北浦</v>
      </c>
    </row>
    <row r="37" spans="1:19" s="25" customFormat="1" ht="30" customHeight="1" x14ac:dyDescent="0.15">
      <c r="A37" s="19" t="s">
        <v>30</v>
      </c>
      <c r="B37" s="20">
        <v>0.66666666666666663</v>
      </c>
      <c r="C37" s="21" t="str">
        <f>C25</f>
        <v>土合ＦＣ</v>
      </c>
      <c r="D37" s="22" t="s">
        <v>27</v>
      </c>
      <c r="E37" s="23" t="str">
        <f>C26</f>
        <v>軽野東SSS</v>
      </c>
      <c r="F37" s="19" t="str">
        <f t="shared" si="8"/>
        <v>大野原SSS</v>
      </c>
      <c r="G37" s="19" t="str">
        <f t="shared" si="9"/>
        <v>FC波崎</v>
      </c>
      <c r="H37" s="24"/>
      <c r="I37" s="19" t="s">
        <v>30</v>
      </c>
      <c r="J37" s="20">
        <v>0.66666666666666663</v>
      </c>
      <c r="K37" s="21" t="str">
        <f>E25</f>
        <v>鹿島SSS</v>
      </c>
      <c r="L37" s="22" t="s">
        <v>27</v>
      </c>
      <c r="M37" s="23" t="str">
        <f>E26</f>
        <v>鹿島アントラーズFC</v>
      </c>
      <c r="N37" s="19" t="str">
        <f t="shared" si="10"/>
        <v>豊郷SSS</v>
      </c>
      <c r="O37" s="19" t="str">
        <f t="shared" si="11"/>
        <v>波野SSS</v>
      </c>
      <c r="Q37" s="19" t="s">
        <v>111</v>
      </c>
      <c r="R37" s="123" t="s">
        <v>106</v>
      </c>
      <c r="S37" s="123" t="s">
        <v>112</v>
      </c>
    </row>
    <row r="38" spans="1:19" s="25" customFormat="1" ht="30" customHeight="1" x14ac:dyDescent="0.15">
      <c r="A38" s="19" t="s">
        <v>32</v>
      </c>
      <c r="B38" s="20">
        <v>0.6875</v>
      </c>
      <c r="C38" s="21" t="str">
        <f>K25</f>
        <v>日の出SS</v>
      </c>
      <c r="D38" s="22" t="s">
        <v>27</v>
      </c>
      <c r="E38" s="23" t="str">
        <f>K26</f>
        <v>ＦＣ北浦</v>
      </c>
      <c r="F38" s="19" t="str">
        <f t="shared" si="8"/>
        <v>延方SS</v>
      </c>
      <c r="G38" s="19" t="str">
        <f t="shared" si="9"/>
        <v>FC麻生</v>
      </c>
      <c r="H38" s="24"/>
      <c r="I38" s="19" t="s">
        <v>32</v>
      </c>
      <c r="J38" s="20">
        <v>0.6875</v>
      </c>
      <c r="K38" s="21" t="str">
        <f>M25</f>
        <v>青柳EFC SS</v>
      </c>
      <c r="L38" s="22" t="s">
        <v>27</v>
      </c>
      <c r="M38" s="23" t="str">
        <f>M26</f>
        <v>大野SSS</v>
      </c>
      <c r="N38" s="19" t="str">
        <f t="shared" si="10"/>
        <v>旭SSS</v>
      </c>
      <c r="O38" s="19" t="str">
        <f t="shared" si="11"/>
        <v>平井SSS</v>
      </c>
      <c r="Q38" s="19" t="str">
        <f>'Ｃ～Ｄ'!A29</f>
        <v>土合ＦＣ</v>
      </c>
      <c r="R38" s="19">
        <f>COUNTIF($C$23:$E$38,Q38)+COUNTIF($K$23:$M$38,Q38)</f>
        <v>4</v>
      </c>
      <c r="S38" s="19">
        <f>COUNTIF($F$23:$G$38,Q38)+COUNTIF($N$23:$O$38,Q38)</f>
        <v>4</v>
      </c>
    </row>
    <row r="39" spans="1:19" ht="31.5" customHeight="1" x14ac:dyDescent="0.15">
      <c r="Q39" s="19" t="str">
        <f>'Ｃ～Ｄ'!A31</f>
        <v>鹿島SSS</v>
      </c>
      <c r="R39" s="19">
        <f>COUNTIF($C$23:$E$38,Q39)+COUNTIF($K$23:$M$38,Q39)</f>
        <v>4</v>
      </c>
      <c r="S39" s="19">
        <f t="shared" ref="S39:S45" si="14">COUNTIF($F$23:$G$38,Q39)+COUNTIF($N$23:$O$38,Q39)</f>
        <v>4</v>
      </c>
    </row>
    <row r="40" spans="1:19" ht="31.5" customHeight="1" x14ac:dyDescent="0.15">
      <c r="Q40" s="19" t="str">
        <f>'Ｃ～Ｄ'!A33</f>
        <v>日の出SS</v>
      </c>
      <c r="R40" s="19">
        <f t="shared" ref="R40:R45" si="15">COUNTIF($C$23:$E$38,Q40)+COUNTIF($K$23:$M$38,Q40)</f>
        <v>4</v>
      </c>
      <c r="S40" s="19">
        <f t="shared" si="14"/>
        <v>4</v>
      </c>
    </row>
    <row r="41" spans="1:19" ht="31.5" customHeight="1" x14ac:dyDescent="0.15">
      <c r="Q41" s="19" t="str">
        <f>'Ｃ～Ｄ'!A35</f>
        <v>青柳EFC SS</v>
      </c>
      <c r="R41" s="19">
        <f t="shared" si="15"/>
        <v>4</v>
      </c>
      <c r="S41" s="19">
        <f t="shared" si="14"/>
        <v>4</v>
      </c>
    </row>
    <row r="42" spans="1:19" ht="31.5" customHeight="1" x14ac:dyDescent="0.15">
      <c r="Q42" s="19" t="str">
        <f>'Ｃ～Ｄ'!A37</f>
        <v>軽野東SSS</v>
      </c>
      <c r="R42" s="19">
        <f t="shared" si="15"/>
        <v>4</v>
      </c>
      <c r="S42" s="19">
        <f t="shared" si="14"/>
        <v>4</v>
      </c>
    </row>
    <row r="43" spans="1:19" ht="31.5" customHeight="1" x14ac:dyDescent="0.15">
      <c r="Q43" s="19" t="str">
        <f>'Ｃ～Ｄ'!A39</f>
        <v>鹿島アントラーズFC</v>
      </c>
      <c r="R43" s="19">
        <f t="shared" si="15"/>
        <v>4</v>
      </c>
      <c r="S43" s="19">
        <f t="shared" si="14"/>
        <v>4</v>
      </c>
    </row>
    <row r="44" spans="1:19" ht="31.5" customHeight="1" x14ac:dyDescent="0.15">
      <c r="Q44" s="19" t="str">
        <f>'Ｃ～Ｄ'!A41</f>
        <v>ＦＣ北浦</v>
      </c>
      <c r="R44" s="19">
        <f t="shared" si="15"/>
        <v>4</v>
      </c>
      <c r="S44" s="19">
        <f t="shared" si="14"/>
        <v>4</v>
      </c>
    </row>
    <row r="45" spans="1:19" ht="31.5" customHeight="1" x14ac:dyDescent="0.15">
      <c r="Q45" s="19" t="str">
        <f>'Ｃ～Ｄ'!A43</f>
        <v>大野SSS</v>
      </c>
      <c r="R45" s="19">
        <f t="shared" si="15"/>
        <v>4</v>
      </c>
      <c r="S45" s="19">
        <f t="shared" si="14"/>
        <v>4</v>
      </c>
    </row>
    <row r="46" spans="1:19" ht="31.5" customHeight="1" x14ac:dyDescent="0.15">
      <c r="Q46" s="19" t="s">
        <v>109</v>
      </c>
      <c r="R46" s="19">
        <f>SUM(R38:R45)</f>
        <v>32</v>
      </c>
      <c r="S46" s="19">
        <f>SUM(S38:S45)</f>
        <v>32</v>
      </c>
    </row>
  </sheetData>
  <mergeCells count="18">
    <mergeCell ref="A1:G1"/>
    <mergeCell ref="C4:E4"/>
    <mergeCell ref="A22:B22"/>
    <mergeCell ref="C22:E22"/>
    <mergeCell ref="F4:G4"/>
    <mergeCell ref="F22:G22"/>
    <mergeCell ref="A4:B4"/>
    <mergeCell ref="B2:G2"/>
    <mergeCell ref="B21:G21"/>
    <mergeCell ref="I22:J22"/>
    <mergeCell ref="K22:M22"/>
    <mergeCell ref="N22:O22"/>
    <mergeCell ref="I1:O1"/>
    <mergeCell ref="I4:J4"/>
    <mergeCell ref="K4:M4"/>
    <mergeCell ref="N4:O4"/>
    <mergeCell ref="J2:O2"/>
    <mergeCell ref="J21:O21"/>
  </mergeCells>
  <phoneticPr fontId="2"/>
  <pageMargins left="0.39370078740157483" right="0" top="0.39370078740157483" bottom="0.19685039370078741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="60" zoomScaleNormal="75" workbookViewId="0">
      <selection activeCell="B51" sqref="B51"/>
    </sheetView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6" customWidth="1"/>
    <col min="8" max="8" width="2" style="7" customWidth="1"/>
    <col min="9" max="11" width="20.625" customWidth="1"/>
    <col min="12" max="12" width="6" customWidth="1"/>
    <col min="13" max="14" width="20.625" customWidth="1"/>
    <col min="15" max="15" width="20.5" style="6" customWidth="1"/>
    <col min="17" max="17" width="18.5" customWidth="1"/>
    <col min="18" max="19" width="18.5" bestFit="1" customWidth="1"/>
  </cols>
  <sheetData>
    <row r="1" spans="1:19" ht="28.5" x14ac:dyDescent="0.3">
      <c r="A1" s="165" t="str">
        <f>'１日目時間'!A1:G1</f>
        <v>第７回　Ｕ－１１チャリティーサッカー大会　組合せ表</v>
      </c>
      <c r="B1" s="165"/>
      <c r="C1" s="165"/>
      <c r="D1" s="165"/>
      <c r="E1" s="165"/>
      <c r="F1" s="165"/>
      <c r="G1" s="165"/>
      <c r="H1" s="1"/>
      <c r="I1" s="165" t="str">
        <f>A1</f>
        <v>第７回　Ｕ－１１チャリティーサッカー大会　組合せ表</v>
      </c>
      <c r="J1" s="165"/>
      <c r="K1" s="165"/>
      <c r="L1" s="165"/>
      <c r="M1" s="165"/>
      <c r="N1" s="165"/>
      <c r="O1" s="165"/>
    </row>
    <row r="2" spans="1:19" ht="28.5" x14ac:dyDescent="0.3">
      <c r="A2" s="2">
        <f>'１日目時間'!A2+1</f>
        <v>42883</v>
      </c>
      <c r="B2" s="165" t="s">
        <v>113</v>
      </c>
      <c r="C2" s="165"/>
      <c r="D2" s="165"/>
      <c r="E2" s="165"/>
      <c r="F2" s="165"/>
      <c r="G2" s="165"/>
      <c r="H2" s="1"/>
      <c r="I2" s="2">
        <f>A2</f>
        <v>42883</v>
      </c>
      <c r="J2" s="165" t="s">
        <v>113</v>
      </c>
      <c r="K2" s="165"/>
      <c r="L2" s="165"/>
      <c r="M2" s="165"/>
      <c r="N2" s="165"/>
      <c r="O2" s="165"/>
    </row>
    <row r="3" spans="1:19" ht="13.5" customHeight="1" x14ac:dyDescent="0.2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</row>
    <row r="4" spans="1:19" ht="30" customHeight="1" x14ac:dyDescent="0.15">
      <c r="A4" s="162" t="s">
        <v>33</v>
      </c>
      <c r="B4" s="162"/>
      <c r="C4" s="162" t="s">
        <v>0</v>
      </c>
      <c r="D4" s="162"/>
      <c r="E4" s="162"/>
      <c r="F4" s="163" t="s">
        <v>1</v>
      </c>
      <c r="G4" s="164"/>
      <c r="H4" s="5"/>
      <c r="I4" s="162" t="s">
        <v>105</v>
      </c>
      <c r="J4" s="162"/>
      <c r="K4" s="162" t="s">
        <v>0</v>
      </c>
      <c r="L4" s="162"/>
      <c r="M4" s="162"/>
      <c r="N4" s="163" t="s">
        <v>1</v>
      </c>
      <c r="O4" s="164"/>
      <c r="Q4" s="123" t="s">
        <v>107</v>
      </c>
      <c r="R4" s="123" t="s">
        <v>106</v>
      </c>
      <c r="S4" s="123" t="s">
        <v>112</v>
      </c>
    </row>
    <row r="5" spans="1:19" s="25" customFormat="1" ht="30" customHeight="1" x14ac:dyDescent="0.15">
      <c r="A5" s="19" t="s">
        <v>2</v>
      </c>
      <c r="B5" s="20">
        <v>0.375</v>
      </c>
      <c r="C5" s="21" t="str">
        <f>'１日目時間'!C5</f>
        <v>フォルサ若松ＦＣ</v>
      </c>
      <c r="D5" s="22" t="s">
        <v>27</v>
      </c>
      <c r="E5" s="23" t="str">
        <f>'１日目時間'!E6</f>
        <v>鉢形SSS</v>
      </c>
      <c r="F5" s="19" t="str">
        <f>C15</f>
        <v>横瀬SSS</v>
      </c>
      <c r="G5" s="19" t="str">
        <f>E15</f>
        <v>息栖SSS　A</v>
      </c>
      <c r="H5" s="24"/>
      <c r="I5" s="19" t="s">
        <v>2</v>
      </c>
      <c r="J5" s="20">
        <v>0.375</v>
      </c>
      <c r="K5" s="21" t="str">
        <f>'１日目時間'!E5</f>
        <v>ＦＣクレセール</v>
      </c>
      <c r="L5" s="22" t="s">
        <v>27</v>
      </c>
      <c r="M5" s="23" t="str">
        <f>'１日目時間'!K6</f>
        <v>津知SS</v>
      </c>
      <c r="N5" s="19" t="str">
        <f>K15</f>
        <v>高松小SSS</v>
      </c>
      <c r="O5" s="19" t="str">
        <f>M15</f>
        <v>軽野SSS</v>
      </c>
      <c r="Q5" s="19" t="str">
        <f>'Ａ～Ｂ'!A8</f>
        <v>フォルサ若松ＦＣ</v>
      </c>
      <c r="R5" s="19">
        <f>COUNTIF($C$5:$E$20,Q5)+COUNTIF($K$5:$M$20,Q5)</f>
        <v>3</v>
      </c>
      <c r="S5" s="19">
        <f>COUNTIF($F$5:$G$20,Q5)+COUNTIF($N$5:$O$20,Q5)</f>
        <v>3</v>
      </c>
    </row>
    <row r="6" spans="1:19" s="25" customFormat="1" ht="30" customHeight="1" x14ac:dyDescent="0.15">
      <c r="A6" s="19" t="s">
        <v>3</v>
      </c>
      <c r="B6" s="20">
        <v>0.39583333333333331</v>
      </c>
      <c r="C6" s="21" t="str">
        <f>'１日目時間'!K5</f>
        <v>潮来SSS</v>
      </c>
      <c r="D6" s="22" t="s">
        <v>27</v>
      </c>
      <c r="E6" s="23" t="str">
        <f>'１日目時間'!M6</f>
        <v>息栖SSS　B</v>
      </c>
      <c r="F6" s="19" t="str">
        <f>C16</f>
        <v>牛堀SSS</v>
      </c>
      <c r="G6" s="19" t="str">
        <f>E16</f>
        <v>三笠小SSS</v>
      </c>
      <c r="H6" s="24"/>
      <c r="I6" s="19" t="s">
        <v>3</v>
      </c>
      <c r="J6" s="20">
        <v>0.39583333333333331</v>
      </c>
      <c r="K6" s="21" t="str">
        <f>'１日目時間'!M5</f>
        <v>鉾田SSS</v>
      </c>
      <c r="L6" s="22" t="s">
        <v>27</v>
      </c>
      <c r="M6" s="23" t="str">
        <f>'１日目時間'!C6</f>
        <v>波崎太田ＦＣ</v>
      </c>
      <c r="N6" s="19" t="str">
        <f>K16</f>
        <v>FCドルフィン大洋S</v>
      </c>
      <c r="O6" s="19" t="str">
        <f>M16</f>
        <v>玉造FC</v>
      </c>
      <c r="Q6" s="19" t="str">
        <f>'Ａ～Ｂ'!A10</f>
        <v>ＦＣクレセール</v>
      </c>
      <c r="R6" s="19">
        <f t="shared" ref="R6:R12" si="0">COUNTIF($C$5:$E$20,Q6)+COUNTIF($K$5:$M$20,Q6)</f>
        <v>3</v>
      </c>
      <c r="S6" s="19">
        <f t="shared" ref="S6:S12" si="1">COUNTIF($F$5:$G$20,Q6)+COUNTIF($N$5:$O$20,Q6)</f>
        <v>3</v>
      </c>
    </row>
    <row r="7" spans="1:19" s="25" customFormat="1" ht="30" customHeight="1" x14ac:dyDescent="0.15">
      <c r="A7" s="19" t="s">
        <v>4</v>
      </c>
      <c r="B7" s="20">
        <v>0.41666666666666669</v>
      </c>
      <c r="C7" s="21" t="str">
        <f>'１日目時間'!C7</f>
        <v>横瀬SSS</v>
      </c>
      <c r="D7" s="22" t="s">
        <v>27</v>
      </c>
      <c r="E7" s="23" t="str">
        <f>'１日目時間'!E8</f>
        <v>三笠小SSS</v>
      </c>
      <c r="F7" s="19" t="str">
        <f t="shared" ref="F7:F16" si="2">C5</f>
        <v>フォルサ若松ＦＣ</v>
      </c>
      <c r="G7" s="19" t="str">
        <f t="shared" ref="G7:G16" si="3">E5</f>
        <v>鉢形SSS</v>
      </c>
      <c r="H7" s="24"/>
      <c r="I7" s="19" t="s">
        <v>4</v>
      </c>
      <c r="J7" s="20">
        <v>0.41666666666666669</v>
      </c>
      <c r="K7" s="21" t="str">
        <f>'１日目時間'!E7</f>
        <v>高松小SSS</v>
      </c>
      <c r="L7" s="22" t="s">
        <v>27</v>
      </c>
      <c r="M7" s="23" t="str">
        <f>'１日目時間'!K8</f>
        <v>玉造FC</v>
      </c>
      <c r="N7" s="19" t="str">
        <f t="shared" ref="N7:N16" si="4">K5</f>
        <v>ＦＣクレセール</v>
      </c>
      <c r="O7" s="19" t="str">
        <f t="shared" ref="O7:O16" si="5">M5</f>
        <v>津知SS</v>
      </c>
      <c r="Q7" s="19" t="str">
        <f>'Ａ～Ｂ'!A12</f>
        <v>潮来SSS</v>
      </c>
      <c r="R7" s="19">
        <f t="shared" si="0"/>
        <v>3</v>
      </c>
      <c r="S7" s="19">
        <f t="shared" si="1"/>
        <v>3</v>
      </c>
    </row>
    <row r="8" spans="1:19" s="25" customFormat="1" ht="30" customHeight="1" x14ac:dyDescent="0.15">
      <c r="A8" s="19" t="s">
        <v>5</v>
      </c>
      <c r="B8" s="20">
        <v>0.4375</v>
      </c>
      <c r="C8" s="21" t="str">
        <f>'１日目時間'!E11</f>
        <v>牛堀SSS</v>
      </c>
      <c r="D8" s="22" t="s">
        <v>27</v>
      </c>
      <c r="E8" s="23" t="str">
        <f>'１日目時間'!E16</f>
        <v>息栖SSS　A</v>
      </c>
      <c r="F8" s="19" t="str">
        <f t="shared" si="2"/>
        <v>潮来SSS</v>
      </c>
      <c r="G8" s="19" t="str">
        <f t="shared" si="3"/>
        <v>息栖SSS　B</v>
      </c>
      <c r="H8" s="24"/>
      <c r="I8" s="19" t="s">
        <v>5</v>
      </c>
      <c r="J8" s="20">
        <v>0.4375</v>
      </c>
      <c r="K8" s="21" t="str">
        <f>'１日目時間'!M7</f>
        <v>FCドルフィン大洋S</v>
      </c>
      <c r="L8" s="22" t="s">
        <v>27</v>
      </c>
      <c r="M8" s="23" t="str">
        <f>'１日目時間'!C8</f>
        <v>軽野SSS</v>
      </c>
      <c r="N8" s="19" t="str">
        <f t="shared" si="4"/>
        <v>鉾田SSS</v>
      </c>
      <c r="O8" s="19" t="str">
        <f t="shared" si="5"/>
        <v>波崎太田ＦＣ</v>
      </c>
      <c r="Q8" s="19" t="str">
        <f>'Ａ～Ｂ'!A14</f>
        <v>鉾田SSS</v>
      </c>
      <c r="R8" s="19">
        <f t="shared" si="0"/>
        <v>3</v>
      </c>
      <c r="S8" s="19">
        <f t="shared" si="1"/>
        <v>3</v>
      </c>
    </row>
    <row r="9" spans="1:19" s="25" customFormat="1" ht="30" customHeight="1" x14ac:dyDescent="0.15">
      <c r="A9" s="19" t="s">
        <v>6</v>
      </c>
      <c r="B9" s="20">
        <v>0.45833333333333331</v>
      </c>
      <c r="C9" s="21" t="str">
        <f>C5</f>
        <v>フォルサ若松ＦＣ</v>
      </c>
      <c r="D9" s="22" t="s">
        <v>27</v>
      </c>
      <c r="E9" s="23" t="str">
        <f>M5</f>
        <v>津知SS</v>
      </c>
      <c r="F9" s="19" t="str">
        <f t="shared" si="2"/>
        <v>横瀬SSS</v>
      </c>
      <c r="G9" s="19" t="str">
        <f t="shared" si="3"/>
        <v>三笠小SSS</v>
      </c>
      <c r="H9" s="24"/>
      <c r="I9" s="19" t="s">
        <v>6</v>
      </c>
      <c r="J9" s="20">
        <v>0.45833333333333331</v>
      </c>
      <c r="K9" s="21" t="str">
        <f>K5</f>
        <v>ＦＣクレセール</v>
      </c>
      <c r="L9" s="22" t="s">
        <v>27</v>
      </c>
      <c r="M9" s="23" t="str">
        <f>E6</f>
        <v>息栖SSS　B</v>
      </c>
      <c r="N9" s="19" t="str">
        <f t="shared" si="4"/>
        <v>高松小SSS</v>
      </c>
      <c r="O9" s="19" t="str">
        <f t="shared" si="5"/>
        <v>玉造FC</v>
      </c>
      <c r="Q9" s="19" t="str">
        <f>'Ａ～Ｂ'!A16</f>
        <v>波崎太田ＦＣ</v>
      </c>
      <c r="R9" s="19">
        <f t="shared" si="0"/>
        <v>3</v>
      </c>
      <c r="S9" s="19">
        <f t="shared" si="1"/>
        <v>3</v>
      </c>
    </row>
    <row r="10" spans="1:19" s="25" customFormat="1" ht="30" customHeight="1" x14ac:dyDescent="0.15">
      <c r="A10" s="19" t="s">
        <v>7</v>
      </c>
      <c r="B10" s="20">
        <v>0.47916666666666669</v>
      </c>
      <c r="C10" s="21" t="str">
        <f>C6</f>
        <v>潮来SSS</v>
      </c>
      <c r="D10" s="22" t="s">
        <v>27</v>
      </c>
      <c r="E10" s="23" t="str">
        <f>M6</f>
        <v>波崎太田ＦＣ</v>
      </c>
      <c r="F10" s="19" t="str">
        <f t="shared" si="2"/>
        <v>牛堀SSS</v>
      </c>
      <c r="G10" s="19" t="str">
        <f t="shared" si="3"/>
        <v>息栖SSS　A</v>
      </c>
      <c r="H10" s="24"/>
      <c r="I10" s="19" t="s">
        <v>7</v>
      </c>
      <c r="J10" s="20">
        <v>0.47916666666666669</v>
      </c>
      <c r="K10" s="21" t="str">
        <f>K6</f>
        <v>鉾田SSS</v>
      </c>
      <c r="L10" s="22" t="s">
        <v>27</v>
      </c>
      <c r="M10" s="23" t="str">
        <f>E5</f>
        <v>鉢形SSS</v>
      </c>
      <c r="N10" s="19" t="str">
        <f t="shared" si="4"/>
        <v>FCドルフィン大洋S</v>
      </c>
      <c r="O10" s="19" t="str">
        <f t="shared" si="5"/>
        <v>軽野SSS</v>
      </c>
      <c r="Q10" s="19" t="str">
        <f>'Ａ～Ｂ'!A18</f>
        <v>鉢形SSS</v>
      </c>
      <c r="R10" s="19">
        <f t="shared" si="0"/>
        <v>3</v>
      </c>
      <c r="S10" s="19">
        <f>COUNTIF($F$5:$G$20,Q10)+COUNTIF($N$5:$O$20,Q10)</f>
        <v>3</v>
      </c>
    </row>
    <row r="11" spans="1:19" s="25" customFormat="1" ht="30" customHeight="1" x14ac:dyDescent="0.15">
      <c r="A11" s="19" t="s">
        <v>8</v>
      </c>
      <c r="B11" s="20">
        <v>0.5</v>
      </c>
      <c r="C11" s="21" t="str">
        <f>C7</f>
        <v>横瀬SSS</v>
      </c>
      <c r="D11" s="22" t="s">
        <v>27</v>
      </c>
      <c r="E11" s="23" t="str">
        <f>M7</f>
        <v>玉造FC</v>
      </c>
      <c r="F11" s="19" t="str">
        <f t="shared" si="2"/>
        <v>フォルサ若松ＦＣ</v>
      </c>
      <c r="G11" s="19" t="str">
        <f t="shared" si="3"/>
        <v>津知SS</v>
      </c>
      <c r="H11" s="24"/>
      <c r="I11" s="19" t="s">
        <v>8</v>
      </c>
      <c r="J11" s="20">
        <v>0.5</v>
      </c>
      <c r="K11" s="21" t="str">
        <f>K7</f>
        <v>高松小SSS</v>
      </c>
      <c r="L11" s="22" t="s">
        <v>27</v>
      </c>
      <c r="M11" s="23" t="str">
        <f>E8</f>
        <v>息栖SSS　A</v>
      </c>
      <c r="N11" s="19" t="str">
        <f t="shared" si="4"/>
        <v>ＦＣクレセール</v>
      </c>
      <c r="O11" s="19" t="str">
        <f t="shared" si="5"/>
        <v>息栖SSS　B</v>
      </c>
      <c r="Q11" s="19" t="str">
        <f>'Ａ～Ｂ'!A20</f>
        <v>津知SS</v>
      </c>
      <c r="R11" s="19">
        <f t="shared" si="0"/>
        <v>3</v>
      </c>
      <c r="S11" s="19">
        <f t="shared" si="1"/>
        <v>3</v>
      </c>
    </row>
    <row r="12" spans="1:19" s="25" customFormat="1" ht="30" customHeight="1" x14ac:dyDescent="0.15">
      <c r="A12" s="19" t="s">
        <v>9</v>
      </c>
      <c r="B12" s="20">
        <v>0.52083333333333337</v>
      </c>
      <c r="C12" s="21" t="str">
        <f>C8</f>
        <v>牛堀SSS</v>
      </c>
      <c r="D12" s="22" t="s">
        <v>27</v>
      </c>
      <c r="E12" s="23" t="str">
        <f>M8</f>
        <v>軽野SSS</v>
      </c>
      <c r="F12" s="19" t="str">
        <f t="shared" si="2"/>
        <v>潮来SSS</v>
      </c>
      <c r="G12" s="19" t="str">
        <f t="shared" si="3"/>
        <v>波崎太田ＦＣ</v>
      </c>
      <c r="H12" s="24"/>
      <c r="I12" s="19" t="s">
        <v>9</v>
      </c>
      <c r="J12" s="20">
        <v>0.52083333333333337</v>
      </c>
      <c r="K12" s="21" t="str">
        <f>K8</f>
        <v>FCドルフィン大洋S</v>
      </c>
      <c r="L12" s="22" t="s">
        <v>27</v>
      </c>
      <c r="M12" s="23" t="str">
        <f>E7</f>
        <v>三笠小SSS</v>
      </c>
      <c r="N12" s="19" t="str">
        <f t="shared" si="4"/>
        <v>鉾田SSS</v>
      </c>
      <c r="O12" s="19" t="str">
        <f t="shared" si="5"/>
        <v>鉢形SSS</v>
      </c>
      <c r="Q12" s="19" t="str">
        <f>'Ａ～Ｂ'!A22</f>
        <v>息栖SSS　B</v>
      </c>
      <c r="R12" s="19">
        <f t="shared" si="0"/>
        <v>3</v>
      </c>
      <c r="S12" s="19">
        <f t="shared" si="1"/>
        <v>3</v>
      </c>
    </row>
    <row r="13" spans="1:19" s="25" customFormat="1" ht="30" customHeight="1" x14ac:dyDescent="0.15">
      <c r="A13" s="19" t="s">
        <v>10</v>
      </c>
      <c r="B13" s="20">
        <v>0.54166666666666663</v>
      </c>
      <c r="C13" s="21" t="str">
        <f>C5</f>
        <v>フォルサ若松ＦＣ</v>
      </c>
      <c r="D13" s="22" t="s">
        <v>27</v>
      </c>
      <c r="E13" s="23" t="str">
        <f>E6</f>
        <v>息栖SSS　B</v>
      </c>
      <c r="F13" s="19" t="str">
        <f t="shared" si="2"/>
        <v>横瀬SSS</v>
      </c>
      <c r="G13" s="19" t="str">
        <f t="shared" si="3"/>
        <v>玉造FC</v>
      </c>
      <c r="H13" s="24"/>
      <c r="I13" s="19" t="s">
        <v>10</v>
      </c>
      <c r="J13" s="20">
        <v>0.54166666666666663</v>
      </c>
      <c r="K13" s="21" t="str">
        <f>K5</f>
        <v>ＦＣクレセール</v>
      </c>
      <c r="L13" s="22" t="s">
        <v>27</v>
      </c>
      <c r="M13" s="23" t="str">
        <f>M6</f>
        <v>波崎太田ＦＣ</v>
      </c>
      <c r="N13" s="19" t="str">
        <f t="shared" si="4"/>
        <v>高松小SSS</v>
      </c>
      <c r="O13" s="19" t="str">
        <f t="shared" si="5"/>
        <v>息栖SSS　A</v>
      </c>
      <c r="Q13" s="19" t="s">
        <v>109</v>
      </c>
      <c r="R13" s="19">
        <f>SUM(R5:R12)</f>
        <v>24</v>
      </c>
      <c r="S13" s="19">
        <f>SUM(S5:S12)</f>
        <v>24</v>
      </c>
    </row>
    <row r="14" spans="1:19" s="25" customFormat="1" ht="30" customHeight="1" x14ac:dyDescent="0.15">
      <c r="A14" s="19" t="s">
        <v>11</v>
      </c>
      <c r="B14" s="20">
        <v>0.5625</v>
      </c>
      <c r="C14" s="21" t="str">
        <f>C6</f>
        <v>潮来SSS</v>
      </c>
      <c r="D14" s="22" t="s">
        <v>27</v>
      </c>
      <c r="E14" s="23" t="str">
        <f>E5</f>
        <v>鉢形SSS</v>
      </c>
      <c r="F14" s="19" t="str">
        <f t="shared" si="2"/>
        <v>牛堀SSS</v>
      </c>
      <c r="G14" s="19" t="str">
        <f t="shared" si="3"/>
        <v>軽野SSS</v>
      </c>
      <c r="H14" s="24"/>
      <c r="I14" s="19" t="s">
        <v>11</v>
      </c>
      <c r="J14" s="20">
        <v>0.5625</v>
      </c>
      <c r="K14" s="21" t="str">
        <f>K6</f>
        <v>鉾田SSS</v>
      </c>
      <c r="L14" s="22" t="s">
        <v>27</v>
      </c>
      <c r="M14" s="23" t="str">
        <f>M5</f>
        <v>津知SS</v>
      </c>
      <c r="N14" s="19" t="str">
        <f t="shared" si="4"/>
        <v>FCドルフィン大洋S</v>
      </c>
      <c r="O14" s="19" t="str">
        <f t="shared" si="5"/>
        <v>三笠小SSS</v>
      </c>
    </row>
    <row r="15" spans="1:19" s="25" customFormat="1" ht="30" customHeight="1" x14ac:dyDescent="0.15">
      <c r="A15" s="19" t="s">
        <v>12</v>
      </c>
      <c r="B15" s="20">
        <v>0.58333333333333337</v>
      </c>
      <c r="C15" s="21" t="str">
        <f>C7</f>
        <v>横瀬SSS</v>
      </c>
      <c r="D15" s="22" t="s">
        <v>27</v>
      </c>
      <c r="E15" s="23" t="str">
        <f>E8</f>
        <v>息栖SSS　A</v>
      </c>
      <c r="F15" s="19" t="str">
        <f t="shared" si="2"/>
        <v>フォルサ若松ＦＣ</v>
      </c>
      <c r="G15" s="19" t="str">
        <f t="shared" si="3"/>
        <v>息栖SSS　B</v>
      </c>
      <c r="H15" s="24"/>
      <c r="I15" s="19" t="s">
        <v>12</v>
      </c>
      <c r="J15" s="20">
        <v>0.58333333333333337</v>
      </c>
      <c r="K15" s="21" t="str">
        <f>K7</f>
        <v>高松小SSS</v>
      </c>
      <c r="L15" s="22" t="s">
        <v>27</v>
      </c>
      <c r="M15" s="23" t="str">
        <f>M8</f>
        <v>軽野SSS</v>
      </c>
      <c r="N15" s="19" t="str">
        <f t="shared" si="4"/>
        <v>ＦＣクレセール</v>
      </c>
      <c r="O15" s="19" t="str">
        <f t="shared" si="5"/>
        <v>波崎太田ＦＣ</v>
      </c>
      <c r="Q15" s="19" t="s">
        <v>108</v>
      </c>
      <c r="R15" s="123" t="s">
        <v>106</v>
      </c>
      <c r="S15" s="123" t="s">
        <v>112</v>
      </c>
    </row>
    <row r="16" spans="1:19" s="25" customFormat="1" ht="30" customHeight="1" x14ac:dyDescent="0.15">
      <c r="A16" s="19" t="s">
        <v>13</v>
      </c>
      <c r="B16" s="20">
        <v>0.60416666666666663</v>
      </c>
      <c r="C16" s="21" t="str">
        <f>C8</f>
        <v>牛堀SSS</v>
      </c>
      <c r="D16" s="22" t="s">
        <v>27</v>
      </c>
      <c r="E16" s="23" t="str">
        <f>E7</f>
        <v>三笠小SSS</v>
      </c>
      <c r="F16" s="19" t="str">
        <f t="shared" si="2"/>
        <v>潮来SSS</v>
      </c>
      <c r="G16" s="19" t="str">
        <f t="shared" si="3"/>
        <v>鉢形SSS</v>
      </c>
      <c r="H16" s="24"/>
      <c r="I16" s="19" t="s">
        <v>13</v>
      </c>
      <c r="J16" s="20">
        <v>0.60416666666666663</v>
      </c>
      <c r="K16" s="21" t="str">
        <f>K8</f>
        <v>FCドルフィン大洋S</v>
      </c>
      <c r="L16" s="22" t="s">
        <v>27</v>
      </c>
      <c r="M16" s="23" t="str">
        <f>M7</f>
        <v>玉造FC</v>
      </c>
      <c r="N16" s="19" t="str">
        <f t="shared" si="4"/>
        <v>鉾田SSS</v>
      </c>
      <c r="O16" s="19" t="str">
        <f t="shared" si="5"/>
        <v>津知SS</v>
      </c>
      <c r="Q16" s="19" t="str">
        <f>'Ａ～Ｂ'!A29</f>
        <v>横瀬SSS</v>
      </c>
      <c r="R16" s="19">
        <f>COUNTIF($C$5:$E$20,Q16)+COUNTIF($K$5:$M$20,Q16)</f>
        <v>3</v>
      </c>
      <c r="S16" s="19">
        <f>COUNTIF($F$5:$G$20,Q16)+COUNTIF($N$5:$O$20,Q16)</f>
        <v>3</v>
      </c>
    </row>
    <row r="17" spans="1:19" s="25" customFormat="1" ht="30" customHeight="1" x14ac:dyDescent="0.15">
      <c r="A17" s="19" t="s">
        <v>28</v>
      </c>
      <c r="B17" s="20">
        <v>0.64583333333333337</v>
      </c>
      <c r="C17" s="21" t="s">
        <v>129</v>
      </c>
      <c r="D17" s="22" t="s">
        <v>27</v>
      </c>
      <c r="E17" s="23" t="s">
        <v>130</v>
      </c>
      <c r="F17" s="19" t="s">
        <v>71</v>
      </c>
      <c r="G17" s="19" t="s">
        <v>126</v>
      </c>
      <c r="H17" s="24"/>
      <c r="I17" s="19" t="s">
        <v>28</v>
      </c>
      <c r="J17" s="20"/>
      <c r="K17" s="21"/>
      <c r="L17" s="22" t="s">
        <v>27</v>
      </c>
      <c r="M17" s="23"/>
      <c r="N17" s="19"/>
      <c r="O17" s="19"/>
      <c r="Q17" s="19" t="str">
        <f>'Ａ～Ｂ'!A31</f>
        <v>高松小SSS</v>
      </c>
      <c r="R17" s="19">
        <f t="shared" ref="R17:R22" si="6">COUNTIF($C$5:$E$20,Q17)+COUNTIF($K$5:$M$20,Q17)</f>
        <v>3</v>
      </c>
      <c r="S17" s="19">
        <f t="shared" ref="S17:S23" si="7">COUNTIF($F$5:$G$20,Q17)+COUNTIF($N$5:$O$20,Q17)</f>
        <v>3</v>
      </c>
    </row>
    <row r="18" spans="1:19" s="25" customFormat="1" ht="30" customHeight="1" x14ac:dyDescent="0.15">
      <c r="A18" s="19" t="s">
        <v>29</v>
      </c>
      <c r="B18" s="20">
        <v>0.66666666666666663</v>
      </c>
      <c r="C18" s="21" t="s">
        <v>142</v>
      </c>
      <c r="D18" s="22" t="s">
        <v>27</v>
      </c>
      <c r="E18" s="23" t="s">
        <v>143</v>
      </c>
      <c r="F18" s="19" t="s">
        <v>133</v>
      </c>
      <c r="G18" s="19" t="s">
        <v>126</v>
      </c>
      <c r="H18" s="24"/>
      <c r="I18" s="19" t="s">
        <v>29</v>
      </c>
      <c r="J18" s="20"/>
      <c r="K18" s="21"/>
      <c r="L18" s="22" t="s">
        <v>27</v>
      </c>
      <c r="M18" s="23"/>
      <c r="N18" s="19"/>
      <c r="O18" s="19"/>
      <c r="Q18" s="19" t="str">
        <f>'Ａ～Ｂ'!A33</f>
        <v>牛堀SSS</v>
      </c>
      <c r="R18" s="19">
        <f t="shared" si="6"/>
        <v>3</v>
      </c>
      <c r="S18" s="19">
        <f t="shared" si="7"/>
        <v>3</v>
      </c>
    </row>
    <row r="19" spans="1:19" s="25" customFormat="1" ht="30" customHeight="1" x14ac:dyDescent="0.15">
      <c r="A19" s="19" t="s">
        <v>30</v>
      </c>
      <c r="B19" s="20"/>
      <c r="D19" s="22" t="s">
        <v>27</v>
      </c>
      <c r="F19" s="19"/>
      <c r="H19" s="24"/>
      <c r="I19" s="19" t="s">
        <v>30</v>
      </c>
      <c r="J19" s="20"/>
      <c r="K19" s="21"/>
      <c r="L19" s="22" t="s">
        <v>27</v>
      </c>
      <c r="M19" s="23"/>
      <c r="N19" s="19"/>
      <c r="O19" s="19"/>
      <c r="Q19" s="19" t="str">
        <f>'Ａ～Ｂ'!A35</f>
        <v>FCドルフィン大洋S</v>
      </c>
      <c r="R19" s="19">
        <f t="shared" si="6"/>
        <v>3</v>
      </c>
      <c r="S19" s="19">
        <f t="shared" si="7"/>
        <v>3</v>
      </c>
    </row>
    <row r="20" spans="1:19" s="25" customFormat="1" ht="30" customHeight="1" x14ac:dyDescent="0.15">
      <c r="A20" s="19" t="s">
        <v>32</v>
      </c>
      <c r="C20" s="21"/>
      <c r="D20" s="22" t="s">
        <v>27</v>
      </c>
      <c r="E20" s="23"/>
      <c r="F20" s="19"/>
      <c r="G20" s="19"/>
      <c r="H20" s="24"/>
      <c r="I20" s="19" t="s">
        <v>32</v>
      </c>
      <c r="J20" s="20"/>
      <c r="K20" s="21"/>
      <c r="L20" s="22" t="s">
        <v>27</v>
      </c>
      <c r="M20" s="23"/>
      <c r="N20" s="19"/>
      <c r="O20" s="19"/>
      <c r="Q20" s="19" t="str">
        <f>'Ａ～Ｂ'!A37</f>
        <v>軽野SSS</v>
      </c>
      <c r="R20" s="19">
        <f t="shared" si="6"/>
        <v>3</v>
      </c>
      <c r="S20" s="19">
        <f t="shared" si="7"/>
        <v>3</v>
      </c>
    </row>
    <row r="21" spans="1:19" ht="30" customHeight="1" x14ac:dyDescent="0.3">
      <c r="B21" s="166" t="s">
        <v>113</v>
      </c>
      <c r="C21" s="166"/>
      <c r="D21" s="166"/>
      <c r="E21" s="166"/>
      <c r="F21" s="166"/>
      <c r="G21" s="166"/>
      <c r="J21" s="166" t="s">
        <v>113</v>
      </c>
      <c r="K21" s="166"/>
      <c r="L21" s="166"/>
      <c r="M21" s="166"/>
      <c r="N21" s="166"/>
      <c r="O21" s="166"/>
      <c r="Q21" s="19" t="str">
        <f>'Ａ～Ｂ'!A39</f>
        <v>三笠小SSS</v>
      </c>
      <c r="R21" s="19">
        <f t="shared" si="6"/>
        <v>3</v>
      </c>
      <c r="S21" s="19">
        <f>COUNTIF($F$5:$G$20,Q21)+COUNTIF($N$5:$O$20,Q21)</f>
        <v>3</v>
      </c>
    </row>
    <row r="22" spans="1:19" ht="30" customHeight="1" x14ac:dyDescent="0.15">
      <c r="A22" s="162" t="s">
        <v>123</v>
      </c>
      <c r="B22" s="162"/>
      <c r="C22" s="162" t="s">
        <v>0</v>
      </c>
      <c r="D22" s="162"/>
      <c r="E22" s="162"/>
      <c r="F22" s="163" t="s">
        <v>1</v>
      </c>
      <c r="G22" s="164"/>
      <c r="H22" s="5"/>
      <c r="I22" s="162" t="s">
        <v>125</v>
      </c>
      <c r="J22" s="162"/>
      <c r="K22" s="162" t="s">
        <v>0</v>
      </c>
      <c r="L22" s="162"/>
      <c r="M22" s="162"/>
      <c r="N22" s="163" t="s">
        <v>1</v>
      </c>
      <c r="O22" s="164"/>
      <c r="Q22" s="19" t="str">
        <f>'Ａ～Ｂ'!A41</f>
        <v>玉造FC</v>
      </c>
      <c r="R22" s="19">
        <f t="shared" si="6"/>
        <v>3</v>
      </c>
      <c r="S22" s="19">
        <f t="shared" si="7"/>
        <v>3</v>
      </c>
    </row>
    <row r="23" spans="1:19" s="25" customFormat="1" ht="30" customHeight="1" x14ac:dyDescent="0.15">
      <c r="A23" s="19" t="s">
        <v>2</v>
      </c>
      <c r="B23" s="20">
        <v>0.375</v>
      </c>
      <c r="C23" s="21" t="str">
        <f>'１日目時間'!C23</f>
        <v>大野原SSS</v>
      </c>
      <c r="D23" s="22" t="s">
        <v>27</v>
      </c>
      <c r="E23" s="23" t="str">
        <f>'１日目時間'!E24</f>
        <v>波野SSS</v>
      </c>
      <c r="F23" s="19" t="str">
        <f>C33</f>
        <v>土合ＦＣ</v>
      </c>
      <c r="G23" s="19" t="str">
        <f>E33</f>
        <v>大野SSS</v>
      </c>
      <c r="H23" s="24"/>
      <c r="I23" s="19" t="s">
        <v>2</v>
      </c>
      <c r="J23" s="20">
        <v>0.375</v>
      </c>
      <c r="K23" s="21" t="str">
        <f>'１日目時間'!E23</f>
        <v>豊郷SSS</v>
      </c>
      <c r="L23" s="22" t="s">
        <v>27</v>
      </c>
      <c r="M23" s="23" t="str">
        <f>'１日目時間'!K24</f>
        <v>FC麻生</v>
      </c>
      <c r="N23" s="19" t="str">
        <f>K33</f>
        <v>鹿島SSS</v>
      </c>
      <c r="O23" s="19" t="str">
        <f>M33</f>
        <v>軽野東SSS</v>
      </c>
      <c r="Q23" s="19" t="str">
        <f>'Ａ～Ｂ'!A43</f>
        <v>息栖SSS　A</v>
      </c>
      <c r="R23" s="19">
        <f>COUNTIF($C$5:$E$20,Q23)+COUNTIF($K$5:$M$20,Q23)</f>
        <v>3</v>
      </c>
      <c r="S23" s="19">
        <f t="shared" si="7"/>
        <v>3</v>
      </c>
    </row>
    <row r="24" spans="1:19" s="25" customFormat="1" ht="30" customHeight="1" x14ac:dyDescent="0.15">
      <c r="A24" s="19" t="s">
        <v>3</v>
      </c>
      <c r="B24" s="20">
        <v>0.39583333333333331</v>
      </c>
      <c r="C24" s="21" t="str">
        <f>'１日目時間'!K23</f>
        <v>延方SS</v>
      </c>
      <c r="D24" s="22" t="s">
        <v>27</v>
      </c>
      <c r="E24" s="23" t="str">
        <f>'１日目時間'!M24</f>
        <v>平井SSS</v>
      </c>
      <c r="F24" s="19" t="str">
        <f>C34</f>
        <v>日の出SS</v>
      </c>
      <c r="G24" s="19" t="str">
        <f>E34</f>
        <v>鹿島アントラーズFC</v>
      </c>
      <c r="H24" s="24"/>
      <c r="I24" s="19" t="s">
        <v>3</v>
      </c>
      <c r="J24" s="20">
        <v>0.39583333333333331</v>
      </c>
      <c r="K24" s="21" t="str">
        <f>'１日目時間'!M23</f>
        <v>旭SSS</v>
      </c>
      <c r="L24" s="22" t="s">
        <v>27</v>
      </c>
      <c r="M24" s="23" t="str">
        <f>'１日目時間'!C24</f>
        <v>FC波崎</v>
      </c>
      <c r="N24" s="19" t="str">
        <f>K34</f>
        <v>青柳EFC SS</v>
      </c>
      <c r="O24" s="19" t="str">
        <f>M34</f>
        <v>ＦＣ北浦</v>
      </c>
      <c r="Q24" s="19" t="s">
        <v>109</v>
      </c>
      <c r="R24" s="19">
        <f>SUM(R16:R23)</f>
        <v>24</v>
      </c>
      <c r="S24" s="19">
        <f>SUM(S16:S23)</f>
        <v>24</v>
      </c>
    </row>
    <row r="25" spans="1:19" s="25" customFormat="1" ht="30" customHeight="1" x14ac:dyDescent="0.15">
      <c r="A25" s="19" t="s">
        <v>4</v>
      </c>
      <c r="B25" s="20">
        <v>0.41666666666666669</v>
      </c>
      <c r="C25" s="21" t="str">
        <f>'１日目時間'!C25</f>
        <v>土合ＦＣ</v>
      </c>
      <c r="D25" s="22" t="s">
        <v>27</v>
      </c>
      <c r="E25" s="23" t="str">
        <f>'１日目時間'!E26</f>
        <v>鹿島アントラーズFC</v>
      </c>
      <c r="F25" s="19" t="str">
        <f t="shared" ref="F25:F34" si="8">C23</f>
        <v>大野原SSS</v>
      </c>
      <c r="G25" s="19" t="str">
        <f t="shared" ref="G25:G34" si="9">E23</f>
        <v>波野SSS</v>
      </c>
      <c r="H25" s="24"/>
      <c r="I25" s="19" t="s">
        <v>4</v>
      </c>
      <c r="J25" s="20">
        <v>0.41666666666666669</v>
      </c>
      <c r="K25" s="21" t="str">
        <f>'１日目時間'!E25</f>
        <v>鹿島SSS</v>
      </c>
      <c r="L25" s="22" t="s">
        <v>27</v>
      </c>
      <c r="M25" s="23" t="str">
        <f>'１日目時間'!K26</f>
        <v>ＦＣ北浦</v>
      </c>
      <c r="N25" s="19" t="str">
        <f t="shared" ref="N25:N34" si="10">K23</f>
        <v>豊郷SSS</v>
      </c>
      <c r="O25" s="19" t="str">
        <f t="shared" ref="O25:O34" si="11">M23</f>
        <v>FC麻生</v>
      </c>
    </row>
    <row r="26" spans="1:19" s="25" customFormat="1" ht="30" customHeight="1" x14ac:dyDescent="0.15">
      <c r="A26" s="19" t="s">
        <v>5</v>
      </c>
      <c r="B26" s="20">
        <v>0.4375</v>
      </c>
      <c r="C26" s="21" t="str">
        <f>'１日目時間'!K25</f>
        <v>日の出SS</v>
      </c>
      <c r="D26" s="22" t="s">
        <v>27</v>
      </c>
      <c r="E26" s="23" t="str">
        <f>'１日目時間'!M26</f>
        <v>大野SSS</v>
      </c>
      <c r="F26" s="19" t="str">
        <f t="shared" si="8"/>
        <v>延方SS</v>
      </c>
      <c r="G26" s="19" t="str">
        <f t="shared" si="9"/>
        <v>平井SSS</v>
      </c>
      <c r="H26" s="24"/>
      <c r="I26" s="19" t="s">
        <v>5</v>
      </c>
      <c r="J26" s="20">
        <v>0.4375</v>
      </c>
      <c r="K26" s="21" t="str">
        <f>'１日目時間'!M25</f>
        <v>青柳EFC SS</v>
      </c>
      <c r="L26" s="22" t="s">
        <v>27</v>
      </c>
      <c r="M26" s="23" t="str">
        <f>'１日目時間'!C26</f>
        <v>軽野東SSS</v>
      </c>
      <c r="N26" s="19" t="str">
        <f t="shared" si="10"/>
        <v>旭SSS</v>
      </c>
      <c r="O26" s="19" t="str">
        <f t="shared" si="11"/>
        <v>FC波崎</v>
      </c>
      <c r="Q26" s="19" t="s">
        <v>110</v>
      </c>
      <c r="R26" s="123" t="s">
        <v>106</v>
      </c>
      <c r="S26" s="123" t="s">
        <v>112</v>
      </c>
    </row>
    <row r="27" spans="1:19" s="25" customFormat="1" ht="30" customHeight="1" x14ac:dyDescent="0.15">
      <c r="A27" s="19" t="s">
        <v>6</v>
      </c>
      <c r="B27" s="20">
        <v>0.45833333333333331</v>
      </c>
      <c r="C27" s="21" t="str">
        <f>C23</f>
        <v>大野原SSS</v>
      </c>
      <c r="D27" s="22" t="s">
        <v>27</v>
      </c>
      <c r="E27" s="23" t="str">
        <f>M23</f>
        <v>FC麻生</v>
      </c>
      <c r="F27" s="19" t="str">
        <f t="shared" si="8"/>
        <v>土合ＦＣ</v>
      </c>
      <c r="G27" s="19" t="str">
        <f t="shared" si="9"/>
        <v>鹿島アントラーズFC</v>
      </c>
      <c r="H27" s="24"/>
      <c r="I27" s="19" t="s">
        <v>6</v>
      </c>
      <c r="J27" s="20">
        <v>0.45833333333333331</v>
      </c>
      <c r="K27" s="21" t="str">
        <f>K23</f>
        <v>豊郷SSS</v>
      </c>
      <c r="L27" s="22" t="s">
        <v>27</v>
      </c>
      <c r="M27" s="23" t="str">
        <f>E24</f>
        <v>平井SSS</v>
      </c>
      <c r="N27" s="19" t="str">
        <f t="shared" si="10"/>
        <v>鹿島SSS</v>
      </c>
      <c r="O27" s="19" t="str">
        <f t="shared" si="11"/>
        <v>ＦＣ北浦</v>
      </c>
      <c r="Q27" s="19" t="str">
        <f>'Ｃ～Ｄ'!A8</f>
        <v>大野原SSS</v>
      </c>
      <c r="R27" s="19">
        <f>COUNTIF($C$23:$E$38,Q27)+COUNTIF($K$23:$M$38,Q27)</f>
        <v>3</v>
      </c>
      <c r="S27" s="19">
        <f>COUNTIF($F$23:$G$38,Q27)+COUNTIF($N$23:$O$38,Q27)</f>
        <v>3</v>
      </c>
    </row>
    <row r="28" spans="1:19" s="25" customFormat="1" ht="30" customHeight="1" x14ac:dyDescent="0.15">
      <c r="A28" s="19" t="s">
        <v>7</v>
      </c>
      <c r="B28" s="20">
        <v>0.47916666666666669</v>
      </c>
      <c r="C28" s="21" t="str">
        <f>C24</f>
        <v>延方SS</v>
      </c>
      <c r="D28" s="22" t="s">
        <v>27</v>
      </c>
      <c r="E28" s="23" t="str">
        <f>M24</f>
        <v>FC波崎</v>
      </c>
      <c r="F28" s="19" t="str">
        <f t="shared" si="8"/>
        <v>日の出SS</v>
      </c>
      <c r="G28" s="19" t="str">
        <f t="shared" si="9"/>
        <v>大野SSS</v>
      </c>
      <c r="H28" s="24"/>
      <c r="I28" s="19" t="s">
        <v>7</v>
      </c>
      <c r="J28" s="20">
        <v>0.47916666666666669</v>
      </c>
      <c r="K28" s="21" t="str">
        <f>K24</f>
        <v>旭SSS</v>
      </c>
      <c r="L28" s="22" t="s">
        <v>27</v>
      </c>
      <c r="M28" s="23" t="str">
        <f>E23</f>
        <v>波野SSS</v>
      </c>
      <c r="N28" s="19" t="str">
        <f t="shared" si="10"/>
        <v>青柳EFC SS</v>
      </c>
      <c r="O28" s="19" t="str">
        <f t="shared" si="11"/>
        <v>軽野東SSS</v>
      </c>
      <c r="Q28" s="19" t="str">
        <f>'Ｃ～Ｄ'!A10</f>
        <v>豊郷SSS</v>
      </c>
      <c r="R28" s="19">
        <f t="shared" ref="R28:R33" si="12">COUNTIF($C$23:$E$38,Q28)+COUNTIF($K$23:$M$38,Q28)</f>
        <v>3</v>
      </c>
      <c r="S28" s="19">
        <f t="shared" ref="S28:S34" si="13">COUNTIF($F$23:$G$38,Q28)+COUNTIF($N$23:$O$38,Q28)</f>
        <v>3</v>
      </c>
    </row>
    <row r="29" spans="1:19" s="25" customFormat="1" ht="30" customHeight="1" x14ac:dyDescent="0.15">
      <c r="A29" s="19" t="s">
        <v>8</v>
      </c>
      <c r="B29" s="20">
        <v>0.5</v>
      </c>
      <c r="C29" s="21" t="str">
        <f>C25</f>
        <v>土合ＦＣ</v>
      </c>
      <c r="D29" s="22" t="s">
        <v>27</v>
      </c>
      <c r="E29" s="23" t="str">
        <f>M25</f>
        <v>ＦＣ北浦</v>
      </c>
      <c r="F29" s="19" t="str">
        <f t="shared" si="8"/>
        <v>大野原SSS</v>
      </c>
      <c r="G29" s="19" t="str">
        <f t="shared" si="9"/>
        <v>FC麻生</v>
      </c>
      <c r="H29" s="24"/>
      <c r="I29" s="19" t="s">
        <v>8</v>
      </c>
      <c r="J29" s="20">
        <v>0.5</v>
      </c>
      <c r="K29" s="21" t="str">
        <f>K25</f>
        <v>鹿島SSS</v>
      </c>
      <c r="L29" s="22" t="s">
        <v>27</v>
      </c>
      <c r="M29" s="23" t="str">
        <f>E26</f>
        <v>大野SSS</v>
      </c>
      <c r="N29" s="19" t="str">
        <f t="shared" si="10"/>
        <v>豊郷SSS</v>
      </c>
      <c r="O29" s="19" t="str">
        <f t="shared" si="11"/>
        <v>平井SSS</v>
      </c>
      <c r="Q29" s="19" t="str">
        <f>'Ｃ～Ｄ'!A12</f>
        <v>延方SS</v>
      </c>
      <c r="R29" s="19">
        <f>COUNTIF($C$23:$E$38,Q29)+COUNTIF($K$23:$M$38,Q29)</f>
        <v>3</v>
      </c>
      <c r="S29" s="19">
        <f t="shared" si="13"/>
        <v>3</v>
      </c>
    </row>
    <row r="30" spans="1:19" s="25" customFormat="1" ht="30" customHeight="1" x14ac:dyDescent="0.15">
      <c r="A30" s="19" t="s">
        <v>9</v>
      </c>
      <c r="B30" s="20">
        <v>0.52083333333333337</v>
      </c>
      <c r="C30" s="21" t="str">
        <f>C26</f>
        <v>日の出SS</v>
      </c>
      <c r="D30" s="22" t="s">
        <v>27</v>
      </c>
      <c r="E30" s="23" t="str">
        <f>M26</f>
        <v>軽野東SSS</v>
      </c>
      <c r="F30" s="19" t="str">
        <f t="shared" si="8"/>
        <v>延方SS</v>
      </c>
      <c r="G30" s="19" t="str">
        <f t="shared" si="9"/>
        <v>FC波崎</v>
      </c>
      <c r="H30" s="24"/>
      <c r="I30" s="19" t="s">
        <v>9</v>
      </c>
      <c r="J30" s="20">
        <v>0.52083333333333337</v>
      </c>
      <c r="K30" s="21" t="str">
        <f>K26</f>
        <v>青柳EFC SS</v>
      </c>
      <c r="L30" s="22" t="s">
        <v>27</v>
      </c>
      <c r="M30" s="23" t="str">
        <f>E25</f>
        <v>鹿島アントラーズFC</v>
      </c>
      <c r="N30" s="19" t="str">
        <f t="shared" si="10"/>
        <v>旭SSS</v>
      </c>
      <c r="O30" s="19" t="str">
        <f t="shared" si="11"/>
        <v>波野SSS</v>
      </c>
      <c r="Q30" s="19" t="str">
        <f>'Ｃ～Ｄ'!A14</f>
        <v>旭SSS</v>
      </c>
      <c r="R30" s="19">
        <f t="shared" si="12"/>
        <v>3</v>
      </c>
      <c r="S30" s="19">
        <f t="shared" si="13"/>
        <v>3</v>
      </c>
    </row>
    <row r="31" spans="1:19" s="25" customFormat="1" ht="30" customHeight="1" x14ac:dyDescent="0.15">
      <c r="A31" s="19" t="s">
        <v>10</v>
      </c>
      <c r="B31" s="20">
        <v>0.54166666666666663</v>
      </c>
      <c r="C31" s="21" t="str">
        <f>C23</f>
        <v>大野原SSS</v>
      </c>
      <c r="D31" s="22" t="s">
        <v>27</v>
      </c>
      <c r="E31" s="23" t="str">
        <f>E24</f>
        <v>平井SSS</v>
      </c>
      <c r="F31" s="19" t="str">
        <f t="shared" si="8"/>
        <v>土合ＦＣ</v>
      </c>
      <c r="G31" s="19" t="str">
        <f t="shared" si="9"/>
        <v>ＦＣ北浦</v>
      </c>
      <c r="H31" s="24"/>
      <c r="I31" s="19" t="s">
        <v>10</v>
      </c>
      <c r="J31" s="20">
        <v>0.54166666666666663</v>
      </c>
      <c r="K31" s="21" t="str">
        <f>K23</f>
        <v>豊郷SSS</v>
      </c>
      <c r="L31" s="22" t="s">
        <v>27</v>
      </c>
      <c r="M31" s="23" t="str">
        <f>M24</f>
        <v>FC波崎</v>
      </c>
      <c r="N31" s="19" t="str">
        <f t="shared" si="10"/>
        <v>鹿島SSS</v>
      </c>
      <c r="O31" s="19" t="str">
        <f t="shared" si="11"/>
        <v>大野SSS</v>
      </c>
      <c r="Q31" s="19" t="str">
        <f>'Ｃ～Ｄ'!A16</f>
        <v>FC波崎</v>
      </c>
      <c r="R31" s="19">
        <f t="shared" si="12"/>
        <v>3</v>
      </c>
      <c r="S31" s="19">
        <f t="shared" si="13"/>
        <v>3</v>
      </c>
    </row>
    <row r="32" spans="1:19" s="25" customFormat="1" ht="30" customHeight="1" x14ac:dyDescent="0.15">
      <c r="A32" s="19" t="s">
        <v>11</v>
      </c>
      <c r="B32" s="20">
        <v>0.5625</v>
      </c>
      <c r="C32" s="21" t="str">
        <f>C24</f>
        <v>延方SS</v>
      </c>
      <c r="D32" s="22" t="s">
        <v>27</v>
      </c>
      <c r="E32" s="23" t="str">
        <f>E23</f>
        <v>波野SSS</v>
      </c>
      <c r="F32" s="19" t="str">
        <f t="shared" si="8"/>
        <v>日の出SS</v>
      </c>
      <c r="G32" s="19" t="str">
        <f t="shared" si="9"/>
        <v>軽野東SSS</v>
      </c>
      <c r="H32" s="24"/>
      <c r="I32" s="19" t="s">
        <v>11</v>
      </c>
      <c r="J32" s="20">
        <v>0.5625</v>
      </c>
      <c r="K32" s="21" t="str">
        <f>K24</f>
        <v>旭SSS</v>
      </c>
      <c r="L32" s="22" t="s">
        <v>27</v>
      </c>
      <c r="M32" s="23" t="str">
        <f>M23</f>
        <v>FC麻生</v>
      </c>
      <c r="N32" s="19" t="str">
        <f t="shared" si="10"/>
        <v>青柳EFC SS</v>
      </c>
      <c r="O32" s="19" t="str">
        <f t="shared" si="11"/>
        <v>鹿島アントラーズFC</v>
      </c>
      <c r="Q32" s="19" t="str">
        <f>'Ｃ～Ｄ'!A18</f>
        <v>波野SSS</v>
      </c>
      <c r="R32" s="19">
        <f t="shared" si="12"/>
        <v>3</v>
      </c>
      <c r="S32" s="19">
        <f t="shared" si="13"/>
        <v>3</v>
      </c>
    </row>
    <row r="33" spans="1:19" s="25" customFormat="1" ht="30" customHeight="1" x14ac:dyDescent="0.15">
      <c r="A33" s="19" t="s">
        <v>12</v>
      </c>
      <c r="B33" s="20">
        <v>0.58333333333333337</v>
      </c>
      <c r="C33" s="21" t="str">
        <f>C25</f>
        <v>土合ＦＣ</v>
      </c>
      <c r="D33" s="22" t="s">
        <v>27</v>
      </c>
      <c r="E33" s="23" t="str">
        <f>E26</f>
        <v>大野SSS</v>
      </c>
      <c r="F33" s="19" t="str">
        <f t="shared" si="8"/>
        <v>大野原SSS</v>
      </c>
      <c r="G33" s="19" t="str">
        <f t="shared" si="9"/>
        <v>平井SSS</v>
      </c>
      <c r="H33" s="24"/>
      <c r="I33" s="19" t="s">
        <v>12</v>
      </c>
      <c r="J33" s="20">
        <v>0.58333333333333337</v>
      </c>
      <c r="K33" s="21" t="str">
        <f>K25</f>
        <v>鹿島SSS</v>
      </c>
      <c r="L33" s="22" t="s">
        <v>27</v>
      </c>
      <c r="M33" s="23" t="str">
        <f>M26</f>
        <v>軽野東SSS</v>
      </c>
      <c r="N33" s="19" t="str">
        <f t="shared" si="10"/>
        <v>豊郷SSS</v>
      </c>
      <c r="O33" s="19" t="str">
        <f t="shared" si="11"/>
        <v>FC波崎</v>
      </c>
      <c r="Q33" s="19" t="str">
        <f>'Ｃ～Ｄ'!A20</f>
        <v>FC麻生</v>
      </c>
      <c r="R33" s="19">
        <f t="shared" si="12"/>
        <v>3</v>
      </c>
      <c r="S33" s="19">
        <f t="shared" si="13"/>
        <v>3</v>
      </c>
    </row>
    <row r="34" spans="1:19" s="25" customFormat="1" ht="30" customHeight="1" x14ac:dyDescent="0.15">
      <c r="A34" s="19" t="s">
        <v>13</v>
      </c>
      <c r="B34" s="20">
        <v>0.60416666666666663</v>
      </c>
      <c r="C34" s="21" t="str">
        <f>C26</f>
        <v>日の出SS</v>
      </c>
      <c r="D34" s="22" t="s">
        <v>27</v>
      </c>
      <c r="E34" s="23" t="str">
        <f>E25</f>
        <v>鹿島アントラーズFC</v>
      </c>
      <c r="F34" s="19" t="str">
        <f t="shared" si="8"/>
        <v>延方SS</v>
      </c>
      <c r="G34" s="19" t="str">
        <f t="shared" si="9"/>
        <v>波野SSS</v>
      </c>
      <c r="H34" s="24"/>
      <c r="I34" s="19" t="s">
        <v>13</v>
      </c>
      <c r="J34" s="20">
        <v>0.60416666666666663</v>
      </c>
      <c r="K34" s="21" t="str">
        <f>K26</f>
        <v>青柳EFC SS</v>
      </c>
      <c r="L34" s="22" t="s">
        <v>27</v>
      </c>
      <c r="M34" s="23" t="str">
        <f>M25</f>
        <v>ＦＣ北浦</v>
      </c>
      <c r="N34" s="19" t="str">
        <f t="shared" si="10"/>
        <v>旭SSS</v>
      </c>
      <c r="O34" s="19" t="str">
        <f t="shared" si="11"/>
        <v>FC麻生</v>
      </c>
      <c r="Q34" s="19" t="str">
        <f>'Ｃ～Ｄ'!A22</f>
        <v>平井SSS</v>
      </c>
      <c r="R34" s="19">
        <f>COUNTIF($C$23:$E$38,Q34)+COUNTIF($K$23:$M$38,Q34)</f>
        <v>3</v>
      </c>
      <c r="S34" s="19">
        <f t="shared" si="13"/>
        <v>3</v>
      </c>
    </row>
    <row r="35" spans="1:19" s="25" customFormat="1" ht="30" customHeight="1" x14ac:dyDescent="0.15">
      <c r="A35" s="19" t="s">
        <v>28</v>
      </c>
      <c r="B35" s="20">
        <v>0.64583333333333337</v>
      </c>
      <c r="C35" s="21" t="s">
        <v>131</v>
      </c>
      <c r="D35" s="22" t="s">
        <v>27</v>
      </c>
      <c r="E35" s="23" t="s">
        <v>132</v>
      </c>
      <c r="F35" s="19" t="s">
        <v>71</v>
      </c>
      <c r="G35" s="19" t="s">
        <v>126</v>
      </c>
      <c r="H35" s="24"/>
      <c r="I35" s="19" t="s">
        <v>28</v>
      </c>
      <c r="J35" s="20"/>
      <c r="K35" s="21"/>
      <c r="L35" s="22" t="s">
        <v>27</v>
      </c>
      <c r="M35" s="23"/>
      <c r="N35" s="19"/>
      <c r="O35" s="19"/>
      <c r="Q35" s="19" t="s">
        <v>109</v>
      </c>
      <c r="R35" s="19">
        <f>SUM(R27:R34)</f>
        <v>24</v>
      </c>
      <c r="S35" s="19">
        <f>SUM(S27:S34)</f>
        <v>24</v>
      </c>
    </row>
    <row r="36" spans="1:19" s="25" customFormat="1" ht="30" customHeight="1" x14ac:dyDescent="0.15">
      <c r="A36" s="19" t="s">
        <v>29</v>
      </c>
      <c r="B36" s="20">
        <v>0.66666666666666663</v>
      </c>
      <c r="C36" s="21" t="s">
        <v>144</v>
      </c>
      <c r="D36" s="22" t="s">
        <v>27</v>
      </c>
      <c r="E36" s="23" t="s">
        <v>145</v>
      </c>
      <c r="F36" s="19" t="s">
        <v>72</v>
      </c>
      <c r="G36" s="19" t="s">
        <v>126</v>
      </c>
      <c r="H36" s="24"/>
      <c r="I36" s="19" t="s">
        <v>29</v>
      </c>
      <c r="J36" s="20"/>
      <c r="K36" s="21"/>
      <c r="L36" s="22" t="s">
        <v>27</v>
      </c>
      <c r="M36" s="23"/>
      <c r="N36" s="19"/>
      <c r="O36" s="19"/>
    </row>
    <row r="37" spans="1:19" s="25" customFormat="1" ht="30" customHeight="1" x14ac:dyDescent="0.15">
      <c r="A37" s="19" t="s">
        <v>30</v>
      </c>
      <c r="B37" s="19"/>
      <c r="D37" s="22" t="s">
        <v>27</v>
      </c>
      <c r="F37" s="19"/>
      <c r="H37" s="24"/>
      <c r="I37" s="19" t="s">
        <v>30</v>
      </c>
      <c r="J37" s="20"/>
      <c r="K37" s="21"/>
      <c r="L37" s="22" t="s">
        <v>27</v>
      </c>
      <c r="M37" s="23"/>
      <c r="N37" s="19"/>
      <c r="O37" s="19"/>
      <c r="Q37" s="19" t="s">
        <v>111</v>
      </c>
      <c r="R37" s="123" t="s">
        <v>106</v>
      </c>
      <c r="S37" s="123" t="s">
        <v>112</v>
      </c>
    </row>
    <row r="38" spans="1:19" s="25" customFormat="1" ht="30" customHeight="1" x14ac:dyDescent="0.15">
      <c r="A38" s="19" t="s">
        <v>32</v>
      </c>
      <c r="B38" s="20"/>
      <c r="C38" s="21"/>
      <c r="D38" s="22" t="s">
        <v>27</v>
      </c>
      <c r="E38" s="23"/>
      <c r="F38" s="19"/>
      <c r="G38" s="19"/>
      <c r="H38" s="24"/>
      <c r="I38" s="19" t="s">
        <v>32</v>
      </c>
      <c r="J38" s="20"/>
      <c r="K38" s="21"/>
      <c r="L38" s="22" t="s">
        <v>27</v>
      </c>
      <c r="M38" s="23"/>
      <c r="N38" s="19"/>
      <c r="O38" s="19"/>
      <c r="Q38" s="19" t="str">
        <f>'Ｃ～Ｄ'!A29</f>
        <v>土合ＦＣ</v>
      </c>
      <c r="R38" s="19">
        <f>COUNTIF($C$23:$E$38,Q38)+COUNTIF($K$23:$M$38,Q38)</f>
        <v>3</v>
      </c>
      <c r="S38" s="19">
        <f>COUNTIF($F$23:$G$38,Q38)+COUNTIF($N$23:$O$38,Q38)</f>
        <v>3</v>
      </c>
    </row>
    <row r="39" spans="1:19" ht="27.75" customHeight="1" x14ac:dyDescent="0.15">
      <c r="Q39" s="19" t="str">
        <f>'Ｃ～Ｄ'!A31</f>
        <v>鹿島SSS</v>
      </c>
      <c r="R39" s="19">
        <f>COUNTIF($C$23:$E$38,Q39)+COUNTIF($K$23:$M$38,Q39)</f>
        <v>3</v>
      </c>
      <c r="S39" s="19">
        <f t="shared" ref="S39:S45" si="14">COUNTIF($F$23:$G$38,Q39)+COUNTIF($N$23:$O$38,Q39)</f>
        <v>3</v>
      </c>
    </row>
    <row r="40" spans="1:19" ht="27.75" customHeight="1" x14ac:dyDescent="0.15">
      <c r="Q40" s="19" t="str">
        <f>'Ｃ～Ｄ'!A33</f>
        <v>日の出SS</v>
      </c>
      <c r="R40" s="19">
        <f t="shared" ref="R40:R45" si="15">COUNTIF($C$23:$E$38,Q40)+COUNTIF($K$23:$M$38,Q40)</f>
        <v>3</v>
      </c>
      <c r="S40" s="19">
        <f t="shared" si="14"/>
        <v>3</v>
      </c>
    </row>
    <row r="41" spans="1:19" ht="27.75" customHeight="1" x14ac:dyDescent="0.15">
      <c r="Q41" s="19" t="str">
        <f>'Ｃ～Ｄ'!A35</f>
        <v>青柳EFC SS</v>
      </c>
      <c r="R41" s="19">
        <f t="shared" si="15"/>
        <v>3</v>
      </c>
      <c r="S41" s="19">
        <f t="shared" si="14"/>
        <v>3</v>
      </c>
    </row>
    <row r="42" spans="1:19" ht="27.75" customHeight="1" x14ac:dyDescent="0.15">
      <c r="Q42" s="19" t="str">
        <f>'Ｃ～Ｄ'!A37</f>
        <v>軽野東SSS</v>
      </c>
      <c r="R42" s="19">
        <f t="shared" si="15"/>
        <v>3</v>
      </c>
      <c r="S42" s="19">
        <f t="shared" si="14"/>
        <v>3</v>
      </c>
    </row>
    <row r="43" spans="1:19" ht="27.75" customHeight="1" x14ac:dyDescent="0.15">
      <c r="Q43" s="19" t="str">
        <f>'Ｃ～Ｄ'!A39</f>
        <v>鹿島アントラーズFC</v>
      </c>
      <c r="R43" s="19">
        <f t="shared" si="15"/>
        <v>3</v>
      </c>
      <c r="S43" s="19">
        <f t="shared" si="14"/>
        <v>3</v>
      </c>
    </row>
    <row r="44" spans="1:19" ht="27.75" customHeight="1" x14ac:dyDescent="0.15">
      <c r="Q44" s="19" t="str">
        <f>'Ｃ～Ｄ'!A41</f>
        <v>ＦＣ北浦</v>
      </c>
      <c r="R44" s="19">
        <f t="shared" si="15"/>
        <v>3</v>
      </c>
      <c r="S44" s="19">
        <f t="shared" si="14"/>
        <v>3</v>
      </c>
    </row>
    <row r="45" spans="1:19" ht="27.75" customHeight="1" x14ac:dyDescent="0.15">
      <c r="Q45" s="19" t="str">
        <f>'Ｃ～Ｄ'!A43</f>
        <v>大野SSS</v>
      </c>
      <c r="R45" s="19">
        <f t="shared" si="15"/>
        <v>3</v>
      </c>
      <c r="S45" s="19">
        <f t="shared" si="14"/>
        <v>3</v>
      </c>
    </row>
    <row r="46" spans="1:19" ht="27.75" customHeight="1" x14ac:dyDescent="0.15">
      <c r="Q46" s="19" t="s">
        <v>109</v>
      </c>
      <c r="R46" s="19">
        <f>SUM(R38:R45)</f>
        <v>24</v>
      </c>
      <c r="S46" s="19">
        <f>SUM(S38:S45)</f>
        <v>24</v>
      </c>
    </row>
  </sheetData>
  <mergeCells count="18">
    <mergeCell ref="I22:J22"/>
    <mergeCell ref="K22:M22"/>
    <mergeCell ref="N22:O22"/>
    <mergeCell ref="I1:O1"/>
    <mergeCell ref="I4:J4"/>
    <mergeCell ref="K4:M4"/>
    <mergeCell ref="N4:O4"/>
    <mergeCell ref="J2:O2"/>
    <mergeCell ref="J21:O21"/>
    <mergeCell ref="A1:G1"/>
    <mergeCell ref="C4:E4"/>
    <mergeCell ref="A22:B22"/>
    <mergeCell ref="C22:E22"/>
    <mergeCell ref="F4:G4"/>
    <mergeCell ref="F22:G22"/>
    <mergeCell ref="A4:B4"/>
    <mergeCell ref="B2:G2"/>
    <mergeCell ref="B21:G21"/>
  </mergeCells>
  <phoneticPr fontId="2"/>
  <pageMargins left="0.39370078740157483" right="0" top="0.39370078740157483" bottom="0.19685039370078741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K19" sqref="K19"/>
    </sheetView>
  </sheetViews>
  <sheetFormatPr defaultRowHeight="13.5" x14ac:dyDescent="0.15"/>
  <cols>
    <col min="1" max="1" width="8.875" customWidth="1"/>
  </cols>
  <sheetData>
    <row r="1" spans="2:2" ht="24" x14ac:dyDescent="0.25">
      <c r="B1" s="10" t="s">
        <v>23</v>
      </c>
    </row>
  </sheetData>
  <phoneticPr fontId="2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view="pageBreakPreview" zoomScale="110" zoomScaleNormal="75" zoomScaleSheetLayoutView="75" workbookViewId="0">
      <selection activeCell="H21" sqref="H21:L21"/>
    </sheetView>
  </sheetViews>
  <sheetFormatPr defaultColWidth="9" defaultRowHeight="13.5" x14ac:dyDescent="0.15"/>
  <cols>
    <col min="1" max="1" width="5.625" style="26" customWidth="1"/>
    <col min="2" max="2" width="10" style="26" customWidth="1"/>
    <col min="3" max="5" width="4.375" style="26" customWidth="1"/>
    <col min="6" max="6" width="10" style="26" customWidth="1"/>
    <col min="7" max="7" width="5.625" style="26" customWidth="1"/>
    <col min="8" max="8" width="10" style="26" customWidth="1"/>
    <col min="9" max="11" width="4.375" style="26" customWidth="1"/>
    <col min="12" max="12" width="10" style="26" customWidth="1"/>
    <col min="13" max="13" width="2.375" style="26" customWidth="1"/>
    <col min="14" max="14" width="11.125" style="26" customWidth="1"/>
    <col min="15" max="38" width="3.625" style="26" customWidth="1"/>
    <col min="39" max="46" width="4.625" style="26" customWidth="1"/>
    <col min="47" max="54" width="9" style="72"/>
    <col min="55" max="16384" width="9" style="26"/>
  </cols>
  <sheetData>
    <row r="1" spans="1:53" ht="22.5" customHeight="1" x14ac:dyDescent="0.15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1:53" ht="22.5" customHeight="1" thickBot="1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</row>
    <row r="3" spans="1:53" ht="22.5" customHeight="1" thickBot="1" x14ac:dyDescent="0.2">
      <c r="A3" s="220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M3" s="27"/>
      <c r="N3" s="223"/>
      <c r="O3" s="217" t="str">
        <f>'Ａ～Ｂ'!B6</f>
        <v>フォルサ若松ＦＣ</v>
      </c>
      <c r="P3" s="217"/>
      <c r="Q3" s="217"/>
      <c r="R3" s="232" t="str">
        <f>'Ａ～Ｂ'!C6</f>
        <v>ＦＣクレセール</v>
      </c>
      <c r="S3" s="233"/>
      <c r="T3" s="234"/>
      <c r="U3" s="217" t="str">
        <f>'Ａ～Ｂ'!D6</f>
        <v>潮来SSS</v>
      </c>
      <c r="V3" s="217"/>
      <c r="W3" s="217"/>
      <c r="X3" s="217" t="str">
        <f>'Ａ～Ｂ'!E6</f>
        <v>鉾田SSS</v>
      </c>
      <c r="Y3" s="217"/>
      <c r="Z3" s="217"/>
      <c r="AA3" s="217" t="str">
        <f>'Ａ～Ｂ'!F6</f>
        <v>波崎太田ＦＣ</v>
      </c>
      <c r="AB3" s="217"/>
      <c r="AC3" s="217"/>
      <c r="AD3" s="217" t="str">
        <f>'Ａ～Ｂ'!G6</f>
        <v>鉢形SSS</v>
      </c>
      <c r="AE3" s="217"/>
      <c r="AF3" s="217"/>
      <c r="AG3" s="217" t="str">
        <f>'Ａ～Ｂ'!H6</f>
        <v>津知SS</v>
      </c>
      <c r="AH3" s="217"/>
      <c r="AI3" s="217"/>
      <c r="AJ3" s="217" t="str">
        <f>'Ａ～Ｂ'!I6</f>
        <v>息栖SSS　B</v>
      </c>
      <c r="AK3" s="217"/>
      <c r="AL3" s="217"/>
      <c r="AM3" s="210" t="s">
        <v>51</v>
      </c>
      <c r="AN3" s="210" t="s">
        <v>52</v>
      </c>
      <c r="AO3" s="210" t="s">
        <v>53</v>
      </c>
      <c r="AP3" s="210" t="s">
        <v>17</v>
      </c>
      <c r="AQ3" s="210" t="s">
        <v>18</v>
      </c>
      <c r="AR3" s="210" t="s">
        <v>54</v>
      </c>
      <c r="AS3" s="210" t="s">
        <v>55</v>
      </c>
      <c r="AT3" s="212" t="s">
        <v>21</v>
      </c>
    </row>
    <row r="4" spans="1:53" ht="22.5" customHeight="1" thickTop="1" thickBot="1" x14ac:dyDescent="0.2">
      <c r="A4" s="28" t="s">
        <v>56</v>
      </c>
      <c r="B4" s="29" t="s">
        <v>57</v>
      </c>
      <c r="C4" s="214">
        <f>'Ａ～Ｂ'!N5</f>
        <v>42882</v>
      </c>
      <c r="D4" s="215"/>
      <c r="E4" s="216"/>
      <c r="F4" s="30" t="s">
        <v>57</v>
      </c>
      <c r="G4" s="31" t="s">
        <v>56</v>
      </c>
      <c r="H4" s="29" t="s">
        <v>57</v>
      </c>
      <c r="I4" s="214">
        <v>42518</v>
      </c>
      <c r="J4" s="215"/>
      <c r="K4" s="216"/>
      <c r="L4" s="30" t="s">
        <v>57</v>
      </c>
      <c r="M4" s="27"/>
      <c r="N4" s="224"/>
      <c r="O4" s="218"/>
      <c r="P4" s="218"/>
      <c r="Q4" s="218"/>
      <c r="R4" s="235"/>
      <c r="S4" s="236"/>
      <c r="T4" s="237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1"/>
      <c r="AN4" s="211"/>
      <c r="AO4" s="211"/>
      <c r="AP4" s="211"/>
      <c r="AQ4" s="211"/>
      <c r="AR4" s="211"/>
      <c r="AS4" s="211"/>
      <c r="AT4" s="213"/>
      <c r="AU4" s="72">
        <v>1</v>
      </c>
      <c r="AV4" s="72" t="str">
        <f>IF(I5="","",VLOOKUP(AU4,AZ6:BA20,2,FALSE))</f>
        <v>鉾田SSS</v>
      </c>
    </row>
    <row r="5" spans="1:53" ht="22.5" customHeight="1" thickTop="1" x14ac:dyDescent="0.15">
      <c r="A5" s="32" t="s">
        <v>58</v>
      </c>
      <c r="B5" s="33" t="str">
        <f>O3</f>
        <v>フォルサ若松ＦＣ</v>
      </c>
      <c r="C5" s="34">
        <v>0</v>
      </c>
      <c r="D5" s="33" t="s">
        <v>59</v>
      </c>
      <c r="E5" s="34">
        <v>3</v>
      </c>
      <c r="F5" s="35" t="str">
        <f>R3</f>
        <v>ＦＣクレセール</v>
      </c>
      <c r="G5" s="36" t="s">
        <v>60</v>
      </c>
      <c r="H5" s="33" t="str">
        <f>B5</f>
        <v>フォルサ若松ＦＣ</v>
      </c>
      <c r="I5" s="34">
        <v>1</v>
      </c>
      <c r="J5" s="33" t="s">
        <v>61</v>
      </c>
      <c r="K5" s="34">
        <v>2</v>
      </c>
      <c r="L5" s="35" t="str">
        <f>F7</f>
        <v>鉢形SSS</v>
      </c>
      <c r="M5" s="27"/>
      <c r="N5" s="206" t="str">
        <f>O3</f>
        <v>フォルサ若松ＦＣ</v>
      </c>
      <c r="O5" s="207"/>
      <c r="P5" s="208"/>
      <c r="Q5" s="209"/>
      <c r="R5" s="203" t="str">
        <f>IF(R6="","",IF(R6-T6&gt;=1,"○",IF(R6-T6&lt;=-1,"●",IF(R6="","",IF(R6-T6=0,"△","")))))</f>
        <v>●</v>
      </c>
      <c r="S5" s="204"/>
      <c r="T5" s="205"/>
      <c r="U5" s="203" t="str">
        <f>IF(U6="","",IF(U6-W6&gt;=1,"○",IF(U6-W6&lt;=-1,"●",IF(U6="","",IF(U6-W6=0,"△","")))))</f>
        <v>△</v>
      </c>
      <c r="V5" s="204"/>
      <c r="W5" s="205"/>
      <c r="X5" s="203" t="str">
        <f>IF(X6="","",IF(X6-Z6&gt;=1,"○",IF(X6-Z6&lt;=-1,"●",IF(X6="","",IF(X6-Z6=0,"△","")))))</f>
        <v>△</v>
      </c>
      <c r="Y5" s="204"/>
      <c r="Z5" s="205"/>
      <c r="AA5" s="203" t="str">
        <f>IF(AA6="","",IF(AA6-AC6&gt;=1,"○",IF(AA6-AC6&lt;=-1,"●",IF(AA6="","",IF(AA6-AC6=0,"△","")))))</f>
        <v>○</v>
      </c>
      <c r="AB5" s="204"/>
      <c r="AC5" s="205"/>
      <c r="AD5" s="203" t="str">
        <f>IF(AD6="","",IF(AD6-AF6&gt;=1,"○",IF(AD6-AF6&lt;=-1,"●",IF(AD6="","",IF(AD6-AF6=0,"△","")))))</f>
        <v>●</v>
      </c>
      <c r="AE5" s="204"/>
      <c r="AF5" s="205"/>
      <c r="AG5" s="203" t="str">
        <f>IF(AG6="","",IF(AG6-AI6&gt;=1,"○",IF(AG6-AI6&lt;=-1,"●",IF(AG6="","",IF(AG6-AI6=0,"△","")))))</f>
        <v>△</v>
      </c>
      <c r="AH5" s="204"/>
      <c r="AI5" s="205"/>
      <c r="AJ5" s="203" t="str">
        <f>IF(AJ6="","",IF(AJ6-AL6&gt;=1,"○",IF(AJ6-AL6&lt;=-1,"●",IF(AJ6="","",IF(AJ6-AL6=0,"△","")))))</f>
        <v>○</v>
      </c>
      <c r="AK5" s="204"/>
      <c r="AL5" s="205"/>
      <c r="AM5" s="174">
        <f>COUNTIF($O5:$AL5,"○")</f>
        <v>2</v>
      </c>
      <c r="AN5" s="174">
        <f>COUNTIF($O5:$AL5,"●")</f>
        <v>2</v>
      </c>
      <c r="AO5" s="174">
        <f>COUNTIF($O5:$AL5,"△")</f>
        <v>3</v>
      </c>
      <c r="AP5" s="174">
        <f>IF(AV6="","",AV6)</f>
        <v>9</v>
      </c>
      <c r="AQ5" s="174">
        <f>IF(AW6="","",AW6)</f>
        <v>9</v>
      </c>
      <c r="AR5" s="174">
        <f>+AP5-AQ5</f>
        <v>0</v>
      </c>
      <c r="AS5" s="174">
        <f>AM5*3+AO5</f>
        <v>9</v>
      </c>
      <c r="AT5" s="202">
        <f>+AX6</f>
        <v>5</v>
      </c>
    </row>
    <row r="6" spans="1:53" ht="22.5" customHeight="1" x14ac:dyDescent="0.15">
      <c r="A6" s="37" t="s">
        <v>62</v>
      </c>
      <c r="B6" s="38" t="str">
        <f>U3</f>
        <v>潮来SSS</v>
      </c>
      <c r="C6" s="39">
        <v>0</v>
      </c>
      <c r="D6" s="38" t="s">
        <v>61</v>
      </c>
      <c r="E6" s="39">
        <v>0</v>
      </c>
      <c r="F6" s="40" t="str">
        <f>X3</f>
        <v>鉾田SSS</v>
      </c>
      <c r="G6" s="41" t="s">
        <v>60</v>
      </c>
      <c r="H6" s="38" t="str">
        <f>F5</f>
        <v>ＦＣクレセール</v>
      </c>
      <c r="I6" s="39">
        <v>7</v>
      </c>
      <c r="J6" s="38" t="s">
        <v>63</v>
      </c>
      <c r="K6" s="39">
        <v>0</v>
      </c>
      <c r="L6" s="40" t="str">
        <f>B8</f>
        <v>津知SS</v>
      </c>
      <c r="M6" s="27"/>
      <c r="N6" s="201"/>
      <c r="O6" s="197"/>
      <c r="P6" s="198"/>
      <c r="Q6" s="199"/>
      <c r="R6" s="42">
        <f>IF(C5="","",C5)</f>
        <v>0</v>
      </c>
      <c r="S6" s="43" t="str">
        <f>IF(R6="","","-")</f>
        <v>-</v>
      </c>
      <c r="T6" s="44">
        <f>IF(E5="","",E5)</f>
        <v>3</v>
      </c>
      <c r="U6" s="42">
        <f>IF(C9="","",C9)</f>
        <v>1</v>
      </c>
      <c r="V6" s="43" t="str">
        <f>IF(U6="","","-")</f>
        <v>-</v>
      </c>
      <c r="W6" s="44">
        <f>IF(E9="","",E9)</f>
        <v>1</v>
      </c>
      <c r="X6" s="42">
        <f>IF(C13="","",C13)</f>
        <v>0</v>
      </c>
      <c r="Y6" s="43" t="str">
        <f>IF(X6="","","-")</f>
        <v>-</v>
      </c>
      <c r="Z6" s="44">
        <f>IF(E13="","",E13)</f>
        <v>0</v>
      </c>
      <c r="AA6" s="42">
        <f>IF(C17="","",C17)</f>
        <v>4</v>
      </c>
      <c r="AB6" s="43" t="str">
        <f>IF(AA6="","","-")</f>
        <v>-</v>
      </c>
      <c r="AC6" s="44">
        <f>IF(E17="","",E17)</f>
        <v>1</v>
      </c>
      <c r="AD6" s="42">
        <f>IF(I5="","",I5)</f>
        <v>1</v>
      </c>
      <c r="AE6" s="43" t="str">
        <f>IF(AD6="","","-")</f>
        <v>-</v>
      </c>
      <c r="AF6" s="44">
        <f>IF(K5="","",K5)</f>
        <v>2</v>
      </c>
      <c r="AG6" s="42">
        <f>IF(I9="","",I9)</f>
        <v>1</v>
      </c>
      <c r="AH6" s="43" t="str">
        <f>IF(AG6="","","-")</f>
        <v>-</v>
      </c>
      <c r="AI6" s="44">
        <f>IF(K9="","",K9)</f>
        <v>1</v>
      </c>
      <c r="AJ6" s="42">
        <f>IF(I13="","",I13)</f>
        <v>2</v>
      </c>
      <c r="AK6" s="43" t="str">
        <f>IF(AJ6="","","-")</f>
        <v>-</v>
      </c>
      <c r="AL6" s="44">
        <f>IF(K13="","",K13)</f>
        <v>1</v>
      </c>
      <c r="AM6" s="190"/>
      <c r="AN6" s="190"/>
      <c r="AO6" s="190"/>
      <c r="AP6" s="190"/>
      <c r="AQ6" s="190"/>
      <c r="AR6" s="190"/>
      <c r="AS6" s="190"/>
      <c r="AT6" s="191"/>
      <c r="AV6" s="72">
        <f>SUM(O6,R6,U6,X6,AA6,AD6,AG6,AJ6)</f>
        <v>9</v>
      </c>
      <c r="AW6" s="72">
        <f>SUM(Q6,T6,W6,Z6,AC6,AF6,AI6,AL6)</f>
        <v>9</v>
      </c>
      <c r="AX6" s="72">
        <f>IF(AY6=0,"",RANK(AY6,$AY$5:$AY$20))</f>
        <v>5</v>
      </c>
      <c r="AY6" s="72">
        <f>AS5*10000+AR5*100+AP5</f>
        <v>90009</v>
      </c>
      <c r="AZ6" s="72">
        <f>AT5</f>
        <v>5</v>
      </c>
      <c r="BA6" s="72" t="str">
        <f>N5</f>
        <v>フォルサ若松ＦＣ</v>
      </c>
    </row>
    <row r="7" spans="1:53" ht="22.5" customHeight="1" x14ac:dyDescent="0.15">
      <c r="A7" s="37" t="s">
        <v>64</v>
      </c>
      <c r="B7" s="38" t="str">
        <f>AA3</f>
        <v>波崎太田ＦＣ</v>
      </c>
      <c r="C7" s="39">
        <v>0</v>
      </c>
      <c r="D7" s="38" t="s">
        <v>63</v>
      </c>
      <c r="E7" s="39">
        <v>2</v>
      </c>
      <c r="F7" s="40" t="str">
        <f>AD3</f>
        <v>鉢形SSS</v>
      </c>
      <c r="G7" s="41" t="s">
        <v>65</v>
      </c>
      <c r="H7" s="38" t="str">
        <f>B6</f>
        <v>潮来SSS</v>
      </c>
      <c r="I7" s="39">
        <v>0</v>
      </c>
      <c r="J7" s="38" t="s">
        <v>63</v>
      </c>
      <c r="K7" s="39">
        <v>0</v>
      </c>
      <c r="L7" s="40" t="str">
        <f>F8</f>
        <v>息栖SSS　B</v>
      </c>
      <c r="M7" s="27"/>
      <c r="N7" s="200" t="str">
        <f>R3</f>
        <v>ＦＣクレセール</v>
      </c>
      <c r="O7" s="178" t="str">
        <f>IF(O8="","",IF(O8-Q8&gt;=1,"○",IF(O8-Q8&lt;=-1,"●",IF(O8="","",IF(O8-Q8=0,"△","")))))</f>
        <v>○</v>
      </c>
      <c r="P7" s="179"/>
      <c r="Q7" s="180"/>
      <c r="R7" s="194"/>
      <c r="S7" s="195"/>
      <c r="T7" s="196"/>
      <c r="U7" s="178" t="str">
        <f>IF(U8="","",IF(U8-W8&gt;=1,"○",IF(U8-W8&lt;=-1,"●",IF(U8="","",IF(U8-W8=0,"△","")))))</f>
        <v>△</v>
      </c>
      <c r="V7" s="179"/>
      <c r="W7" s="180"/>
      <c r="X7" s="178" t="str">
        <f>IF(X8="","",IF(X8-Z8&gt;=1,"○",IF(X8-Z8&lt;=-1,"●",IF(X8="","",IF(X8-Z8=0,"△","")))))</f>
        <v>●</v>
      </c>
      <c r="Y7" s="179"/>
      <c r="Z7" s="180"/>
      <c r="AA7" s="178" t="str">
        <f>IF(AA8="","",IF(AA8-AC8&gt;=1,"○",IF(AA8-AC8&lt;=-1,"●",IF(AA8="","",IF(AA8-AC8=0,"△","")))))</f>
        <v>○</v>
      </c>
      <c r="AB7" s="179"/>
      <c r="AC7" s="180"/>
      <c r="AD7" s="178" t="str">
        <f>IF(AD8="","",IF(AD8-AF8&gt;=1,"○",IF(AD8-AF8&lt;=-1,"●",IF(AD8="","",IF(AD8-AF8=0,"△","")))))</f>
        <v>○</v>
      </c>
      <c r="AE7" s="179"/>
      <c r="AF7" s="180"/>
      <c r="AG7" s="178" t="str">
        <f>IF(AG8="","",IF(AG8-AI8&gt;=1,"○",IF(AG8-AI8&lt;=-1,"●",IF(AG8="","",IF(AG8-AI8=0,"△","")))))</f>
        <v>○</v>
      </c>
      <c r="AH7" s="179"/>
      <c r="AI7" s="180"/>
      <c r="AJ7" s="178" t="str">
        <f>IF(AJ8="","",IF(AJ8-AL8&gt;=1,"○",IF(AJ8-AL8&lt;=-1,"●",IF(AJ8="","",IF(AJ8-AL8=0,"△","")))))</f>
        <v>○</v>
      </c>
      <c r="AK7" s="179"/>
      <c r="AL7" s="180"/>
      <c r="AM7" s="174">
        <f>COUNTIF($O7:$AL7,"○")</f>
        <v>5</v>
      </c>
      <c r="AN7" s="174">
        <f>COUNTIF($O7:$AL7,"●")</f>
        <v>1</v>
      </c>
      <c r="AO7" s="174">
        <f>COUNTIF($O7:$AL7,"△")</f>
        <v>1</v>
      </c>
      <c r="AP7" s="174">
        <f>IF(AV8="","",AV8)</f>
        <v>20</v>
      </c>
      <c r="AQ7" s="174">
        <f>IF(AW8="","",AW8)</f>
        <v>3</v>
      </c>
      <c r="AR7" s="174">
        <f>+AP7-AQ7</f>
        <v>17</v>
      </c>
      <c r="AS7" s="174">
        <f>AM7*3+AO7</f>
        <v>16</v>
      </c>
      <c r="AT7" s="191">
        <f>+AX8</f>
        <v>2</v>
      </c>
    </row>
    <row r="8" spans="1:53" ht="22.5" customHeight="1" thickBot="1" x14ac:dyDescent="0.2">
      <c r="A8" s="45" t="s">
        <v>64</v>
      </c>
      <c r="B8" s="46" t="str">
        <f>AG3</f>
        <v>津知SS</v>
      </c>
      <c r="C8" s="47">
        <v>1</v>
      </c>
      <c r="D8" s="46" t="s">
        <v>63</v>
      </c>
      <c r="E8" s="47">
        <v>0</v>
      </c>
      <c r="F8" s="48" t="str">
        <f>AJ3</f>
        <v>息栖SSS　B</v>
      </c>
      <c r="G8" s="49" t="s">
        <v>65</v>
      </c>
      <c r="H8" s="46" t="str">
        <f>F6</f>
        <v>鉾田SSS</v>
      </c>
      <c r="I8" s="47">
        <v>2</v>
      </c>
      <c r="J8" s="46" t="s">
        <v>63</v>
      </c>
      <c r="K8" s="47">
        <v>0</v>
      </c>
      <c r="L8" s="48" t="str">
        <f>B7</f>
        <v>波崎太田ＦＣ</v>
      </c>
      <c r="M8" s="27"/>
      <c r="N8" s="201"/>
      <c r="O8" s="42">
        <f>IF(T6="","",+T6)</f>
        <v>3</v>
      </c>
      <c r="P8" s="43" t="str">
        <f>IF(O8="","","-")</f>
        <v>-</v>
      </c>
      <c r="Q8" s="44">
        <f>+R6</f>
        <v>0</v>
      </c>
      <c r="R8" s="197"/>
      <c r="S8" s="198"/>
      <c r="T8" s="199"/>
      <c r="U8" s="42">
        <f>IF(C14="","",C14)</f>
        <v>0</v>
      </c>
      <c r="V8" s="43" t="str">
        <f>IF(U8="","","-")</f>
        <v>-</v>
      </c>
      <c r="W8" s="44">
        <f>IF(E14="","",E14)</f>
        <v>0</v>
      </c>
      <c r="X8" s="42">
        <f>IF(C10="","",C10)</f>
        <v>1</v>
      </c>
      <c r="Y8" s="43" t="str">
        <f>IF(X8="","","-")</f>
        <v>-</v>
      </c>
      <c r="Z8" s="44">
        <f>IF(E10="","",E10)</f>
        <v>2</v>
      </c>
      <c r="AA8" s="42">
        <f>IF(I14="","",I14)</f>
        <v>4</v>
      </c>
      <c r="AB8" s="43" t="str">
        <f>IF(AA8="","","-")</f>
        <v>-</v>
      </c>
      <c r="AC8" s="44">
        <f>IF(K14="","",K14)</f>
        <v>0</v>
      </c>
      <c r="AD8" s="42">
        <f>IF(C18="","",C18)</f>
        <v>4</v>
      </c>
      <c r="AE8" s="43" t="str">
        <f>IF(AD8="","","-")</f>
        <v>-</v>
      </c>
      <c r="AF8" s="44">
        <f>IF(E18="","",E18)</f>
        <v>1</v>
      </c>
      <c r="AG8" s="42">
        <f>IF(I6="","",I6)</f>
        <v>7</v>
      </c>
      <c r="AH8" s="43" t="str">
        <f>IF(AG8="","","-")</f>
        <v>-</v>
      </c>
      <c r="AI8" s="44">
        <f>IF(K6="","",K6)</f>
        <v>0</v>
      </c>
      <c r="AJ8" s="42">
        <f>IF(I10="","",I10)</f>
        <v>1</v>
      </c>
      <c r="AK8" s="43" t="str">
        <f>IF(AJ8="","","-")</f>
        <v>-</v>
      </c>
      <c r="AL8" s="44">
        <f>IF(K10="","",K10)</f>
        <v>0</v>
      </c>
      <c r="AM8" s="190"/>
      <c r="AN8" s="190"/>
      <c r="AO8" s="190"/>
      <c r="AP8" s="190"/>
      <c r="AQ8" s="190"/>
      <c r="AR8" s="190"/>
      <c r="AS8" s="190"/>
      <c r="AT8" s="191"/>
      <c r="AV8" s="72">
        <f>SUM(O8,R8,U8,X8,AA8,AD8,AG8,AJ8)</f>
        <v>20</v>
      </c>
      <c r="AW8" s="72">
        <f>SUM(Q8,T8,W8,Z8,AC8,AF8,AI8,AL8)</f>
        <v>3</v>
      </c>
      <c r="AX8" s="72">
        <f>IF(AY8=0,"",RANK(AY8,$AY$5:$AY$20))</f>
        <v>2</v>
      </c>
      <c r="AY8" s="72">
        <f>AS7*10000+AR7*100+AP7</f>
        <v>161720</v>
      </c>
      <c r="AZ8" s="72">
        <f>AT7</f>
        <v>2</v>
      </c>
      <c r="BA8" s="72" t="str">
        <f>N7</f>
        <v>ＦＣクレセール</v>
      </c>
    </row>
    <row r="9" spans="1:53" ht="22.5" customHeight="1" thickTop="1" x14ac:dyDescent="0.15">
      <c r="A9" s="32" t="s">
        <v>66</v>
      </c>
      <c r="B9" s="33" t="str">
        <f>B5</f>
        <v>フォルサ若松ＦＣ</v>
      </c>
      <c r="C9" s="34">
        <v>1</v>
      </c>
      <c r="D9" s="33" t="s">
        <v>63</v>
      </c>
      <c r="E9" s="34">
        <v>1</v>
      </c>
      <c r="F9" s="35" t="str">
        <f>B6</f>
        <v>潮来SSS</v>
      </c>
      <c r="G9" s="36" t="s">
        <v>67</v>
      </c>
      <c r="H9" s="33" t="str">
        <f>B5</f>
        <v>フォルサ若松ＦＣ</v>
      </c>
      <c r="I9" s="34">
        <v>1</v>
      </c>
      <c r="J9" s="33" t="s">
        <v>63</v>
      </c>
      <c r="K9" s="34">
        <v>1</v>
      </c>
      <c r="L9" s="35" t="str">
        <f>B8</f>
        <v>津知SS</v>
      </c>
      <c r="M9" s="50"/>
      <c r="N9" s="200" t="str">
        <f>U3</f>
        <v>潮来SSS</v>
      </c>
      <c r="O9" s="178" t="str">
        <f>IF(O10="","",IF(O10-Q10&gt;=1,"○",IF(O10-Q10&lt;=-1,"●",IF(O10="","",IF(O10-Q10=0,"△","")))))</f>
        <v>△</v>
      </c>
      <c r="P9" s="179"/>
      <c r="Q9" s="180"/>
      <c r="R9" s="178" t="str">
        <f>IF(R10="","",IF(R10-T10&gt;=1,"○",IF(R10-T10&lt;=-1,"●",IF(R10="","",IF(R10-T10=0,"△","")))))</f>
        <v>△</v>
      </c>
      <c r="S9" s="179"/>
      <c r="T9" s="180"/>
      <c r="U9" s="194"/>
      <c r="V9" s="195"/>
      <c r="W9" s="196"/>
      <c r="X9" s="178" t="str">
        <f>IF(X10="","",IF(X10-Z10&gt;=1,"○",IF(X10-Z10&lt;=-1,"●",IF(X10="","",IF(X10-Z10=0,"△","")))))</f>
        <v>△</v>
      </c>
      <c r="Y9" s="179"/>
      <c r="Z9" s="180"/>
      <c r="AA9" s="178" t="str">
        <f>IF(AA10="","",IF(AA10-AC10&gt;=1,"○",IF(AA10-AC10&lt;=-1,"●",IF(AA10="","",IF(AA10-AC10=0,"△","")))))</f>
        <v>○</v>
      </c>
      <c r="AB9" s="179"/>
      <c r="AC9" s="180"/>
      <c r="AD9" s="178" t="str">
        <f>IF(AD10="","",IF(AD10-AF10&gt;=1,"○",IF(AD10-AF10&lt;=-1,"●",IF(AD10="","",IF(AD10-AF10=0,"△","")))))</f>
        <v>△</v>
      </c>
      <c r="AE9" s="179"/>
      <c r="AF9" s="180"/>
      <c r="AG9" s="178" t="str">
        <f>IF(AG10="","",IF(AG10-AI10&gt;=1,"○",IF(AG10-AI10&lt;=-1,"●",IF(AG10="","",IF(AG10-AI10=0,"△","")))))</f>
        <v>●</v>
      </c>
      <c r="AH9" s="179"/>
      <c r="AI9" s="180"/>
      <c r="AJ9" s="178" t="str">
        <f>IF(AJ10="","",IF(AJ10-AL10&gt;=1,"○",IF(AJ10-AL10&lt;=-1,"●",IF(AJ10="","",IF(AJ10-AL10=0,"△","")))))</f>
        <v>△</v>
      </c>
      <c r="AK9" s="179"/>
      <c r="AL9" s="180"/>
      <c r="AM9" s="174">
        <f>COUNTIF($O9:$AL9,"○")</f>
        <v>1</v>
      </c>
      <c r="AN9" s="174">
        <f>COUNTIF($O9:$AL9,"●")</f>
        <v>1</v>
      </c>
      <c r="AO9" s="174">
        <f>COUNTIF($O9:$AL9,"△")</f>
        <v>5</v>
      </c>
      <c r="AP9" s="174">
        <f>IF(AV10="","",AV10)</f>
        <v>3</v>
      </c>
      <c r="AQ9" s="174">
        <f>IF(AW10="","",AW10)</f>
        <v>4</v>
      </c>
      <c r="AR9" s="174">
        <f>+AP9-AQ9</f>
        <v>-1</v>
      </c>
      <c r="AS9" s="174">
        <f>AM9*3+AO9</f>
        <v>8</v>
      </c>
      <c r="AT9" s="191">
        <f>+AX10</f>
        <v>6</v>
      </c>
    </row>
    <row r="10" spans="1:53" ht="22.5" customHeight="1" x14ac:dyDescent="0.15">
      <c r="A10" s="37" t="s">
        <v>66</v>
      </c>
      <c r="B10" s="38" t="str">
        <f>F5</f>
        <v>ＦＣクレセール</v>
      </c>
      <c r="C10" s="39">
        <v>1</v>
      </c>
      <c r="D10" s="38" t="s">
        <v>63</v>
      </c>
      <c r="E10" s="39">
        <v>2</v>
      </c>
      <c r="F10" s="40" t="str">
        <f>F6</f>
        <v>鉾田SSS</v>
      </c>
      <c r="G10" s="41" t="s">
        <v>67</v>
      </c>
      <c r="H10" s="38" t="str">
        <f>F5</f>
        <v>ＦＣクレセール</v>
      </c>
      <c r="I10" s="39">
        <v>1</v>
      </c>
      <c r="J10" s="38" t="s">
        <v>63</v>
      </c>
      <c r="K10" s="39">
        <v>0</v>
      </c>
      <c r="L10" s="40" t="str">
        <f>L7</f>
        <v>息栖SSS　B</v>
      </c>
      <c r="M10" s="50"/>
      <c r="N10" s="201"/>
      <c r="O10" s="42">
        <f>IF(W6="","",+W6)</f>
        <v>1</v>
      </c>
      <c r="P10" s="43" t="str">
        <f>IF(O10="","","-")</f>
        <v>-</v>
      </c>
      <c r="Q10" s="44">
        <f>U6</f>
        <v>1</v>
      </c>
      <c r="R10" s="42">
        <f>IF(W8="","",W8)</f>
        <v>0</v>
      </c>
      <c r="S10" s="43" t="str">
        <f>IF(R10="","","-")</f>
        <v>-</v>
      </c>
      <c r="T10" s="44">
        <f>U8</f>
        <v>0</v>
      </c>
      <c r="U10" s="197"/>
      <c r="V10" s="198"/>
      <c r="W10" s="199"/>
      <c r="X10" s="42">
        <f>IF(C6="","",C6)</f>
        <v>0</v>
      </c>
      <c r="Y10" s="43" t="str">
        <f>IF(X10="","","-")</f>
        <v>-</v>
      </c>
      <c r="Z10" s="44">
        <f>IF(E6="","",E6)</f>
        <v>0</v>
      </c>
      <c r="AA10" s="42">
        <f>IF(I11="","",I11)</f>
        <v>1</v>
      </c>
      <c r="AB10" s="43" t="str">
        <f>IF(AA10="","","-")</f>
        <v>-</v>
      </c>
      <c r="AC10" s="44">
        <f>IF(K11="","",K11)</f>
        <v>0</v>
      </c>
      <c r="AD10" s="42">
        <f>IF(I15="","",I15)</f>
        <v>1</v>
      </c>
      <c r="AE10" s="43" t="str">
        <f>IF(AD10="","","-")</f>
        <v>-</v>
      </c>
      <c r="AF10" s="44">
        <f>IF(K15="","",K15)</f>
        <v>1</v>
      </c>
      <c r="AG10" s="42">
        <f>IF(C19="","",C19)</f>
        <v>0</v>
      </c>
      <c r="AH10" s="43" t="str">
        <f>IF(AG10="","","-")</f>
        <v>-</v>
      </c>
      <c r="AI10" s="44">
        <f>IF(E19="","",E19)</f>
        <v>2</v>
      </c>
      <c r="AJ10" s="42">
        <f>IF(I7="","",I7)</f>
        <v>0</v>
      </c>
      <c r="AK10" s="43" t="str">
        <f>IF(AJ10="","","-")</f>
        <v>-</v>
      </c>
      <c r="AL10" s="44">
        <f>IF(K7="","",K7)</f>
        <v>0</v>
      </c>
      <c r="AM10" s="190"/>
      <c r="AN10" s="190"/>
      <c r="AO10" s="190"/>
      <c r="AP10" s="190"/>
      <c r="AQ10" s="190"/>
      <c r="AR10" s="190"/>
      <c r="AS10" s="190"/>
      <c r="AT10" s="191"/>
      <c r="AV10" s="72">
        <f>SUM(O10,R10,U10,X10,AA10,AD10,AG10,AJ10)</f>
        <v>3</v>
      </c>
      <c r="AW10" s="72">
        <f>SUM(Q10,T10,W10,Z10,AC10,AF10,AI10,AL10)</f>
        <v>4</v>
      </c>
      <c r="AX10" s="72">
        <f>IF(AY10=0,"",RANK(AY10,$AY$5:$AY$20))</f>
        <v>6</v>
      </c>
      <c r="AY10" s="72">
        <f>AS9*10000+AR9*100+AP9</f>
        <v>79903</v>
      </c>
      <c r="AZ10" s="72">
        <f>AT9</f>
        <v>6</v>
      </c>
      <c r="BA10" s="72" t="str">
        <f>N9</f>
        <v>潮来SSS</v>
      </c>
    </row>
    <row r="11" spans="1:53" ht="22.5" customHeight="1" x14ac:dyDescent="0.15">
      <c r="A11" s="37" t="s">
        <v>66</v>
      </c>
      <c r="B11" s="38" t="str">
        <f>B7</f>
        <v>波崎太田ＦＣ</v>
      </c>
      <c r="C11" s="39">
        <v>1</v>
      </c>
      <c r="D11" s="38" t="s">
        <v>63</v>
      </c>
      <c r="E11" s="39">
        <v>2</v>
      </c>
      <c r="F11" s="40" t="str">
        <f>B8</f>
        <v>津知SS</v>
      </c>
      <c r="G11" s="41" t="s">
        <v>67</v>
      </c>
      <c r="H11" s="38" t="str">
        <f>H7</f>
        <v>潮来SSS</v>
      </c>
      <c r="I11" s="39">
        <v>1</v>
      </c>
      <c r="J11" s="38" t="s">
        <v>63</v>
      </c>
      <c r="K11" s="39">
        <v>0</v>
      </c>
      <c r="L11" s="40" t="str">
        <f>L8</f>
        <v>波崎太田ＦＣ</v>
      </c>
      <c r="M11" s="50"/>
      <c r="N11" s="200" t="str">
        <f>X3</f>
        <v>鉾田SSS</v>
      </c>
      <c r="O11" s="178" t="str">
        <f>IF(O12="","",IF(O12-Q12&gt;=1,"○",IF(O12-Q12&lt;=-1,"●",IF(O12="","",IF(O12-Q12=0,"△","")))))</f>
        <v>△</v>
      </c>
      <c r="P11" s="179"/>
      <c r="Q11" s="180"/>
      <c r="R11" s="178" t="str">
        <f>IF(R12="","",IF(R12-T12&gt;=1,"○",IF(R12-T12&lt;=-1,"●",IF(R12="","",IF(R12-T12=0,"△","")))))</f>
        <v>○</v>
      </c>
      <c r="S11" s="179"/>
      <c r="T11" s="180"/>
      <c r="U11" s="178" t="str">
        <f>IF(U12="","",IF(U12-W12&gt;=1,"○",IF(U12-W12&lt;=-1,"●",IF(U12="","",IF(U12-W12=0,"△","")))))</f>
        <v>△</v>
      </c>
      <c r="V11" s="179"/>
      <c r="W11" s="180"/>
      <c r="X11" s="194"/>
      <c r="Y11" s="195"/>
      <c r="Z11" s="196"/>
      <c r="AA11" s="178" t="str">
        <f>IF(AA12="","",IF(AA12-AC12&gt;=1,"○",IF(AA12-AC12&lt;=-1,"●",IF(AA12="","",IF(AA12-AC12=0,"△","")))))</f>
        <v>○</v>
      </c>
      <c r="AB11" s="179"/>
      <c r="AC11" s="180"/>
      <c r="AD11" s="178" t="str">
        <f>IF(AD12="","",IF(AD12-AF12&gt;=1,"○",IF(AD12-AF12&lt;=-1,"●",IF(AD12="","",IF(AD12-AF12=0,"△","")))))</f>
        <v>○</v>
      </c>
      <c r="AE11" s="179"/>
      <c r="AF11" s="180"/>
      <c r="AG11" s="178" t="str">
        <f>IF(AG12="","",IF(AG12-AI12&gt;=1,"○",IF(AG12-AI12&lt;=-1,"●",IF(AG12="","",IF(AG12-AI12=0,"△","")))))</f>
        <v>○</v>
      </c>
      <c r="AH11" s="179"/>
      <c r="AI11" s="180"/>
      <c r="AJ11" s="178" t="str">
        <f>IF(AJ12="","",IF(AJ12-AL12&gt;=1,"○",IF(AJ12-AL12&lt;=-1,"●",IF(AJ12="","",IF(AJ12-AL12=0,"△","")))))</f>
        <v>○</v>
      </c>
      <c r="AK11" s="179"/>
      <c r="AL11" s="180"/>
      <c r="AM11" s="174">
        <f>COUNTIF($O11:$AL11,"○")</f>
        <v>5</v>
      </c>
      <c r="AN11" s="174">
        <f>COUNTIF($O11:$AL11,"●")</f>
        <v>0</v>
      </c>
      <c r="AO11" s="174">
        <f>COUNTIF($O11:$AL11,"△")</f>
        <v>2</v>
      </c>
      <c r="AP11" s="190">
        <f>IF(AV12="","",AV12)</f>
        <v>11</v>
      </c>
      <c r="AQ11" s="190">
        <f>IF(AW12="","",AW12)</f>
        <v>1</v>
      </c>
      <c r="AR11" s="190">
        <f>+AP11-AQ11</f>
        <v>10</v>
      </c>
      <c r="AS11" s="190">
        <f>AM11*3+AO11</f>
        <v>17</v>
      </c>
      <c r="AT11" s="191">
        <f>+AX12</f>
        <v>1</v>
      </c>
    </row>
    <row r="12" spans="1:53" ht="22.5" customHeight="1" thickBot="1" x14ac:dyDescent="0.2">
      <c r="A12" s="45" t="s">
        <v>66</v>
      </c>
      <c r="B12" s="46" t="str">
        <f>F7</f>
        <v>鉢形SSS</v>
      </c>
      <c r="C12" s="47">
        <v>1</v>
      </c>
      <c r="D12" s="46" t="s">
        <v>63</v>
      </c>
      <c r="E12" s="47">
        <v>0</v>
      </c>
      <c r="F12" s="48" t="str">
        <f>F8</f>
        <v>息栖SSS　B</v>
      </c>
      <c r="G12" s="49" t="s">
        <v>67</v>
      </c>
      <c r="H12" s="46" t="str">
        <f>H8</f>
        <v>鉾田SSS</v>
      </c>
      <c r="I12" s="47">
        <v>2</v>
      </c>
      <c r="J12" s="46" t="s">
        <v>63</v>
      </c>
      <c r="K12" s="47">
        <v>0</v>
      </c>
      <c r="L12" s="48" t="str">
        <f>L5</f>
        <v>鉢形SSS</v>
      </c>
      <c r="M12" s="50"/>
      <c r="N12" s="201"/>
      <c r="O12" s="42">
        <f>IF(Z6="","",+Z6)</f>
        <v>0</v>
      </c>
      <c r="P12" s="43" t="str">
        <f>IF(O12="","","-")</f>
        <v>-</v>
      </c>
      <c r="Q12" s="44">
        <f>X6</f>
        <v>0</v>
      </c>
      <c r="R12" s="42">
        <f>IF(Z8="","",+Z8)</f>
        <v>2</v>
      </c>
      <c r="S12" s="43" t="str">
        <f>IF(R12="","","-")</f>
        <v>-</v>
      </c>
      <c r="T12" s="44">
        <f>X8</f>
        <v>1</v>
      </c>
      <c r="U12" s="42">
        <f>IF(Z10="","",Z10)</f>
        <v>0</v>
      </c>
      <c r="V12" s="43" t="str">
        <f>IF(U12="","","-")</f>
        <v>-</v>
      </c>
      <c r="W12" s="44">
        <f>X10</f>
        <v>0</v>
      </c>
      <c r="X12" s="197"/>
      <c r="Y12" s="198"/>
      <c r="Z12" s="199"/>
      <c r="AA12" s="42">
        <f>IF(I8="","",I8)</f>
        <v>2</v>
      </c>
      <c r="AB12" s="43" t="str">
        <f>IF(AA12="","","-")</f>
        <v>-</v>
      </c>
      <c r="AC12" s="44">
        <f>IF(K8="","",K8)</f>
        <v>0</v>
      </c>
      <c r="AD12" s="42">
        <f>IF(I12="","",I12)</f>
        <v>2</v>
      </c>
      <c r="AE12" s="43" t="str">
        <f>IF(AD12="","","-")</f>
        <v>-</v>
      </c>
      <c r="AF12" s="44">
        <f>IF(K12="","",K12)</f>
        <v>0</v>
      </c>
      <c r="AG12" s="42">
        <f>IF(I16="","",I16)</f>
        <v>3</v>
      </c>
      <c r="AH12" s="43" t="str">
        <f>IF(AG12="","","-")</f>
        <v>-</v>
      </c>
      <c r="AI12" s="44">
        <f>IF(K16="","",K16)</f>
        <v>0</v>
      </c>
      <c r="AJ12" s="42">
        <f>IF(C20="","",C20)</f>
        <v>2</v>
      </c>
      <c r="AK12" s="43" t="str">
        <f>IF(AJ12="","","-")</f>
        <v>-</v>
      </c>
      <c r="AL12" s="44">
        <f>IF(E20="","",E20)</f>
        <v>0</v>
      </c>
      <c r="AM12" s="190"/>
      <c r="AN12" s="190"/>
      <c r="AO12" s="190"/>
      <c r="AP12" s="190"/>
      <c r="AQ12" s="190"/>
      <c r="AR12" s="190"/>
      <c r="AS12" s="190"/>
      <c r="AT12" s="191"/>
      <c r="AV12" s="72">
        <f>SUM(O12,R12,U12,X12,AA12,AD12,AG12,AJ12)</f>
        <v>11</v>
      </c>
      <c r="AW12" s="72">
        <f>SUM(Q12,T12,W12,Z12,AC12,AF12,AI12,AL12)</f>
        <v>1</v>
      </c>
      <c r="AX12" s="72">
        <f>IF(AY12=0,"",RANK(AY12,$AY$5:$AY$20))</f>
        <v>1</v>
      </c>
      <c r="AY12" s="72">
        <f>AS11*10000+AR11*100+AP11</f>
        <v>171011</v>
      </c>
      <c r="AZ12" s="72">
        <f>AT11</f>
        <v>1</v>
      </c>
      <c r="BA12" s="72" t="str">
        <f>N11</f>
        <v>鉾田SSS</v>
      </c>
    </row>
    <row r="13" spans="1:53" ht="22.5" customHeight="1" thickTop="1" x14ac:dyDescent="0.15">
      <c r="A13" s="32" t="s">
        <v>68</v>
      </c>
      <c r="B13" s="33" t="str">
        <f>B5</f>
        <v>フォルサ若松ＦＣ</v>
      </c>
      <c r="C13" s="34">
        <v>0</v>
      </c>
      <c r="D13" s="33" t="s">
        <v>63</v>
      </c>
      <c r="E13" s="34">
        <v>0</v>
      </c>
      <c r="F13" s="35" t="str">
        <f>F6</f>
        <v>鉾田SSS</v>
      </c>
      <c r="G13" s="36" t="s">
        <v>69</v>
      </c>
      <c r="H13" s="33" t="str">
        <f>B5</f>
        <v>フォルサ若松ＦＣ</v>
      </c>
      <c r="I13" s="34">
        <v>2</v>
      </c>
      <c r="J13" s="33" t="s">
        <v>63</v>
      </c>
      <c r="K13" s="34">
        <v>1</v>
      </c>
      <c r="L13" s="35" t="str">
        <f>F8</f>
        <v>息栖SSS　B</v>
      </c>
      <c r="M13" s="50"/>
      <c r="N13" s="200" t="str">
        <f>AA3</f>
        <v>波崎太田ＦＣ</v>
      </c>
      <c r="O13" s="178" t="str">
        <f>IF(O14="","",IF(O14-Q14&gt;=1,"○",IF(O14-Q14&lt;=-1,"●",IF(O14="","",IF(O14-Q14=0,"△","")))))</f>
        <v>●</v>
      </c>
      <c r="P13" s="179"/>
      <c r="Q13" s="180"/>
      <c r="R13" s="178" t="str">
        <f>IF(R14="","",IF(R14-T14&gt;=1,"○",IF(R14-T14&lt;=-1,"●",IF(R14="","",IF(R14-T14=0,"△","")))))</f>
        <v>●</v>
      </c>
      <c r="S13" s="179"/>
      <c r="T13" s="180"/>
      <c r="U13" s="178" t="str">
        <f>IF(U14="","",IF(U14-W14&gt;=1,"○",IF(U14-W14&lt;=-1,"●",IF(U14="","",IF(U14-W14=0,"△","")))))</f>
        <v>●</v>
      </c>
      <c r="V13" s="179"/>
      <c r="W13" s="180"/>
      <c r="X13" s="178" t="str">
        <f>IF(X14="","",IF(X14-Z14&gt;=1,"○",IF(X14-Z14&lt;=-1,"●",IF(X14="","",IF(X14-Z14=0,"△","")))))</f>
        <v>●</v>
      </c>
      <c r="Y13" s="179"/>
      <c r="Z13" s="180"/>
      <c r="AA13" s="194"/>
      <c r="AB13" s="195"/>
      <c r="AC13" s="196"/>
      <c r="AD13" s="178" t="str">
        <f>IF(AD14="","",IF(AD14-AF14&gt;=1,"○",IF(AD14-AF14&lt;=-1,"●",IF(AD14="","",IF(AD14-AF14=0,"△","")))))</f>
        <v>●</v>
      </c>
      <c r="AE13" s="179"/>
      <c r="AF13" s="180"/>
      <c r="AG13" s="178" t="str">
        <f>IF(AG14="","",IF(AG14-AI14&gt;=1,"○",IF(AG14-AI14&lt;=-1,"●",IF(AG14="","",IF(AG14-AI14=0,"△","")))))</f>
        <v>●</v>
      </c>
      <c r="AH13" s="179"/>
      <c r="AI13" s="180"/>
      <c r="AJ13" s="178" t="str">
        <f>IF(AJ14="","",IF(AJ14-AL14&gt;=1,"○",IF(AJ14-AL14&lt;=-1,"●",IF(AJ14="","",IF(AJ14-AL14=0,"△","")))))</f>
        <v>○</v>
      </c>
      <c r="AK13" s="179"/>
      <c r="AL13" s="180"/>
      <c r="AM13" s="174">
        <f>COUNTIF($O13:$AL13,"○")</f>
        <v>1</v>
      </c>
      <c r="AN13" s="174">
        <f>COUNTIF($O13:$AL13,"●")</f>
        <v>6</v>
      </c>
      <c r="AO13" s="174">
        <f>COUNTIF($O13:$AL13,"△")</f>
        <v>0</v>
      </c>
      <c r="AP13" s="190">
        <f>IF(AV14="","",AV14)</f>
        <v>3</v>
      </c>
      <c r="AQ13" s="190">
        <f>IF(AW14="","",AW14)</f>
        <v>15</v>
      </c>
      <c r="AR13" s="190">
        <f>+AP13-AQ13</f>
        <v>-12</v>
      </c>
      <c r="AS13" s="190">
        <f>AM13*3+AO13</f>
        <v>3</v>
      </c>
      <c r="AT13" s="191">
        <f>+AX14</f>
        <v>7</v>
      </c>
    </row>
    <row r="14" spans="1:53" ht="22.5" customHeight="1" x14ac:dyDescent="0.15">
      <c r="A14" s="37" t="s">
        <v>68</v>
      </c>
      <c r="B14" s="38" t="str">
        <f>F5</f>
        <v>ＦＣクレセール</v>
      </c>
      <c r="C14" s="39">
        <v>0</v>
      </c>
      <c r="D14" s="38" t="s">
        <v>63</v>
      </c>
      <c r="E14" s="39">
        <v>0</v>
      </c>
      <c r="F14" s="40" t="str">
        <f>B6</f>
        <v>潮来SSS</v>
      </c>
      <c r="G14" s="41" t="s">
        <v>69</v>
      </c>
      <c r="H14" s="38" t="str">
        <f>F5</f>
        <v>ＦＣクレセール</v>
      </c>
      <c r="I14" s="39">
        <v>4</v>
      </c>
      <c r="J14" s="38" t="s">
        <v>63</v>
      </c>
      <c r="K14" s="39">
        <v>0</v>
      </c>
      <c r="L14" s="40" t="str">
        <f>L8</f>
        <v>波崎太田ＦＣ</v>
      </c>
      <c r="M14" s="50"/>
      <c r="N14" s="201"/>
      <c r="O14" s="42">
        <f>IF(AC6="","",+AC6)</f>
        <v>1</v>
      </c>
      <c r="P14" s="43" t="str">
        <f>IF(O14="","","-")</f>
        <v>-</v>
      </c>
      <c r="Q14" s="44">
        <f>AA6</f>
        <v>4</v>
      </c>
      <c r="R14" s="42">
        <f>IF(AC8="","",+AC8)</f>
        <v>0</v>
      </c>
      <c r="S14" s="43" t="str">
        <f>IF(R14="","","-")</f>
        <v>-</v>
      </c>
      <c r="T14" s="44">
        <f>AA8</f>
        <v>4</v>
      </c>
      <c r="U14" s="42">
        <f>IF(AC10="","",AC10)</f>
        <v>0</v>
      </c>
      <c r="V14" s="43" t="str">
        <f>IF(U14="","","-")</f>
        <v>-</v>
      </c>
      <c r="W14" s="44">
        <f>AA10</f>
        <v>1</v>
      </c>
      <c r="X14" s="42">
        <f>IF(AC12="","",AC12)</f>
        <v>0</v>
      </c>
      <c r="Y14" s="43" t="str">
        <f>IF(X14="","","-")</f>
        <v>-</v>
      </c>
      <c r="Z14" s="44">
        <f>AA12</f>
        <v>2</v>
      </c>
      <c r="AA14" s="197"/>
      <c r="AB14" s="198"/>
      <c r="AC14" s="199"/>
      <c r="AD14" s="42">
        <f>IF(C7="","",C7)</f>
        <v>0</v>
      </c>
      <c r="AE14" s="43" t="str">
        <f>IF(AD14="","","-")</f>
        <v>-</v>
      </c>
      <c r="AF14" s="44">
        <f>IF(E7="","",E7)</f>
        <v>2</v>
      </c>
      <c r="AG14" s="42">
        <f>IF(C11="","",C11)</f>
        <v>1</v>
      </c>
      <c r="AH14" s="43" t="str">
        <f>IF(AG14="","","-")</f>
        <v>-</v>
      </c>
      <c r="AI14" s="44">
        <f>IF(E11="","",E11)</f>
        <v>2</v>
      </c>
      <c r="AJ14" s="42">
        <f>IF(C15="","",C15)</f>
        <v>1</v>
      </c>
      <c r="AK14" s="43" t="str">
        <f>IF(AJ14="","","-")</f>
        <v>-</v>
      </c>
      <c r="AL14" s="44">
        <f>IF(E15="","",E15)</f>
        <v>0</v>
      </c>
      <c r="AM14" s="190"/>
      <c r="AN14" s="190"/>
      <c r="AO14" s="190"/>
      <c r="AP14" s="190"/>
      <c r="AQ14" s="190"/>
      <c r="AR14" s="190"/>
      <c r="AS14" s="190"/>
      <c r="AT14" s="191"/>
      <c r="AV14" s="72">
        <f>SUM(O14,R14,U14,X14,AA14,AD14,AG14,AJ14)</f>
        <v>3</v>
      </c>
      <c r="AW14" s="72">
        <f>SUM(Q14,T14,W14,Z14,AC14,AF14,AI14,AL14)</f>
        <v>15</v>
      </c>
      <c r="AX14" s="72">
        <f>IF(AY14=0,"",RANK(AY14,$AY$5:$AY$20))</f>
        <v>7</v>
      </c>
      <c r="AY14" s="72">
        <f>AS13*10000+AR13*100+AP13</f>
        <v>28803</v>
      </c>
      <c r="AZ14" s="72">
        <f>AT13</f>
        <v>7</v>
      </c>
      <c r="BA14" s="72" t="str">
        <f>N13</f>
        <v>波崎太田ＦＣ</v>
      </c>
    </row>
    <row r="15" spans="1:53" ht="22.5" customHeight="1" x14ac:dyDescent="0.15">
      <c r="A15" s="37" t="s">
        <v>68</v>
      </c>
      <c r="B15" s="38" t="str">
        <f>B7</f>
        <v>波崎太田ＦＣ</v>
      </c>
      <c r="C15" s="39">
        <v>1</v>
      </c>
      <c r="D15" s="38" t="s">
        <v>63</v>
      </c>
      <c r="E15" s="39">
        <v>0</v>
      </c>
      <c r="F15" s="40" t="str">
        <f>F8</f>
        <v>息栖SSS　B</v>
      </c>
      <c r="G15" s="41" t="s">
        <v>69</v>
      </c>
      <c r="H15" s="38" t="str">
        <f>H7</f>
        <v>潮来SSS</v>
      </c>
      <c r="I15" s="39">
        <v>1</v>
      </c>
      <c r="J15" s="38" t="s">
        <v>63</v>
      </c>
      <c r="K15" s="39">
        <v>1</v>
      </c>
      <c r="L15" s="40" t="str">
        <f>L5</f>
        <v>鉢形SSS</v>
      </c>
      <c r="M15" s="50"/>
      <c r="N15" s="192" t="str">
        <f>AD3</f>
        <v>鉢形SSS</v>
      </c>
      <c r="O15" s="181" t="str">
        <f>IF(O16="","",IF(O16-Q16&gt;=1,"○",IF(O16-Q16&lt;=-1,"●",IF(O16="","",IF(O16-Q16=0,"△","")))))</f>
        <v>○</v>
      </c>
      <c r="P15" s="182"/>
      <c r="Q15" s="183"/>
      <c r="R15" s="181" t="str">
        <f>IF(R16="","",IF(R16-T16&gt;=1,"○",IF(R16-T16&lt;=-1,"●",IF(R16="","",IF(R16-T16=0,"△","")))))</f>
        <v>●</v>
      </c>
      <c r="S15" s="182"/>
      <c r="T15" s="183"/>
      <c r="U15" s="178" t="str">
        <f>IF(U16="","",IF(U16-W16&gt;=1,"○",IF(U16-W16&lt;=-1,"●",IF(U16="","",IF(U16-W16=0,"△","")))))</f>
        <v>△</v>
      </c>
      <c r="V15" s="179"/>
      <c r="W15" s="180"/>
      <c r="X15" s="181" t="str">
        <f>IF(X16="","",IF(X16-Z16&gt;=1,"○",IF(X16-Z16&lt;=-1,"●",IF(X16="","",IF(X16-Z16=0,"△","")))))</f>
        <v>●</v>
      </c>
      <c r="Y15" s="182"/>
      <c r="Z15" s="183"/>
      <c r="AA15" s="181" t="str">
        <f>IF(AA16="","",IF(AA16-AC16&gt;=1,"○",IF(AA16-AC16&lt;=-1,"●",IF(AA16="","",IF(AA16-AC16=0,"△","")))))</f>
        <v>○</v>
      </c>
      <c r="AB15" s="182"/>
      <c r="AC15" s="183"/>
      <c r="AD15" s="184"/>
      <c r="AE15" s="185"/>
      <c r="AF15" s="186"/>
      <c r="AG15" s="181" t="str">
        <f>IF(AG16="","",IF(AG16-AI16&gt;=1,"○",IF(AG16-AI16&lt;=-1,"●",IF(AG16="","",IF(AG16-AI16=0,"△","")))))</f>
        <v>△</v>
      </c>
      <c r="AH15" s="182"/>
      <c r="AI15" s="183"/>
      <c r="AJ15" s="181" t="str">
        <f>IF(AJ16="","",IF(AJ16-AL16&gt;=1,"○",IF(AJ16-AL16&lt;=-1,"●",IF(AJ16="","",IF(AJ16-AL16=0,"△","")))))</f>
        <v>○</v>
      </c>
      <c r="AK15" s="182"/>
      <c r="AL15" s="183"/>
      <c r="AM15" s="174">
        <f>COUNTIF($O15:$AL15,"○")</f>
        <v>3</v>
      </c>
      <c r="AN15" s="174">
        <f>COUNTIF($O15:$AL15,"●")</f>
        <v>2</v>
      </c>
      <c r="AO15" s="174">
        <f>COUNTIF($O15:$AL15,"△")</f>
        <v>2</v>
      </c>
      <c r="AP15" s="174">
        <f>IF(AV16="","",AV16)</f>
        <v>7</v>
      </c>
      <c r="AQ15" s="174">
        <f>IF(AW16="","",AW16)</f>
        <v>8</v>
      </c>
      <c r="AR15" s="174">
        <f>+AP15-AQ15</f>
        <v>-1</v>
      </c>
      <c r="AS15" s="174">
        <f>AM15*3+AO15</f>
        <v>11</v>
      </c>
      <c r="AT15" s="176">
        <f>+AX16</f>
        <v>3</v>
      </c>
    </row>
    <row r="16" spans="1:53" ht="22.5" customHeight="1" thickBot="1" x14ac:dyDescent="0.2">
      <c r="A16" s="45" t="s">
        <v>68</v>
      </c>
      <c r="B16" s="46" t="str">
        <f>F7</f>
        <v>鉢形SSS</v>
      </c>
      <c r="C16" s="47">
        <v>0</v>
      </c>
      <c r="D16" s="46" t="s">
        <v>63</v>
      </c>
      <c r="E16" s="47">
        <v>0</v>
      </c>
      <c r="F16" s="48" t="str">
        <f>B8</f>
        <v>津知SS</v>
      </c>
      <c r="G16" s="49" t="s">
        <v>69</v>
      </c>
      <c r="H16" s="46" t="str">
        <f>H8</f>
        <v>鉾田SSS</v>
      </c>
      <c r="I16" s="47">
        <v>3</v>
      </c>
      <c r="J16" s="46" t="s">
        <v>63</v>
      </c>
      <c r="K16" s="47">
        <v>0</v>
      </c>
      <c r="L16" s="48" t="str">
        <f>L6</f>
        <v>津知SS</v>
      </c>
      <c r="M16" s="50"/>
      <c r="N16" s="201"/>
      <c r="O16" s="42">
        <f>IF(AF6="","",+AF6)</f>
        <v>2</v>
      </c>
      <c r="P16" s="43" t="str">
        <f>IF(O16="","","-")</f>
        <v>-</v>
      </c>
      <c r="Q16" s="44">
        <f>AD6</f>
        <v>1</v>
      </c>
      <c r="R16" s="42">
        <f>IF(AF8="","",AF8)</f>
        <v>1</v>
      </c>
      <c r="S16" s="43" t="str">
        <f>IF(R16="","","-")</f>
        <v>-</v>
      </c>
      <c r="T16" s="44">
        <f>AD8</f>
        <v>4</v>
      </c>
      <c r="U16" s="42">
        <f>IF(AF10="","",AF10)</f>
        <v>1</v>
      </c>
      <c r="V16" s="43" t="str">
        <f>IF(U16="","","-")</f>
        <v>-</v>
      </c>
      <c r="W16" s="44">
        <f>AD10</f>
        <v>1</v>
      </c>
      <c r="X16" s="42">
        <f>IF(AF12="","",AF12)</f>
        <v>0</v>
      </c>
      <c r="Y16" s="43" t="str">
        <f>IF(X16="","","-")</f>
        <v>-</v>
      </c>
      <c r="Z16" s="44">
        <f>AD12</f>
        <v>2</v>
      </c>
      <c r="AA16" s="42">
        <f>IF(AF14="","",AF14)</f>
        <v>2</v>
      </c>
      <c r="AB16" s="43" t="str">
        <f>IF(AA16="","","-")</f>
        <v>-</v>
      </c>
      <c r="AC16" s="44">
        <f>AD14</f>
        <v>0</v>
      </c>
      <c r="AD16" s="197"/>
      <c r="AE16" s="198"/>
      <c r="AF16" s="199"/>
      <c r="AG16" s="42">
        <f>IF(C16="","",C16)</f>
        <v>0</v>
      </c>
      <c r="AH16" s="43" t="str">
        <f>IF(AG16="","","-")</f>
        <v>-</v>
      </c>
      <c r="AI16" s="44">
        <f>IF(E16="","",E16)</f>
        <v>0</v>
      </c>
      <c r="AJ16" s="42">
        <f>IF(C12="","",C12)</f>
        <v>1</v>
      </c>
      <c r="AK16" s="43" t="str">
        <f>IF(AJ16="","","-")</f>
        <v>-</v>
      </c>
      <c r="AL16" s="44">
        <f>IF(E12="","",E12)</f>
        <v>0</v>
      </c>
      <c r="AM16" s="190"/>
      <c r="AN16" s="190"/>
      <c r="AO16" s="190"/>
      <c r="AP16" s="190"/>
      <c r="AQ16" s="190"/>
      <c r="AR16" s="190"/>
      <c r="AS16" s="190"/>
      <c r="AT16" s="191"/>
      <c r="AV16" s="72">
        <f>SUM(O16,R16,U16,X16,AA16,AD16,AG16,AJ16)</f>
        <v>7</v>
      </c>
      <c r="AW16" s="72">
        <f>SUM(Q16,T16,W16,Z16,AC16,AF16,AI16,AL16)</f>
        <v>8</v>
      </c>
      <c r="AX16" s="72">
        <f>IF(AY16=0,"",RANK(AY16,$AY$5:$AY$20))</f>
        <v>3</v>
      </c>
      <c r="AY16" s="72">
        <f>AS15*10000+AR15*100+AP15</f>
        <v>109907</v>
      </c>
      <c r="AZ16" s="72">
        <f>AT15</f>
        <v>3</v>
      </c>
      <c r="BA16" s="72" t="str">
        <f>N15</f>
        <v>鉢形SSS</v>
      </c>
    </row>
    <row r="17" spans="1:53" ht="22.5" customHeight="1" thickTop="1" x14ac:dyDescent="0.15">
      <c r="A17" s="32" t="s">
        <v>70</v>
      </c>
      <c r="B17" s="33" t="str">
        <f>B5</f>
        <v>フォルサ若松ＦＣ</v>
      </c>
      <c r="C17" s="34">
        <v>4</v>
      </c>
      <c r="D17" s="33" t="s">
        <v>63</v>
      </c>
      <c r="E17" s="34">
        <v>1</v>
      </c>
      <c r="F17" s="35" t="str">
        <f>B7</f>
        <v>波崎太田ＦＣ</v>
      </c>
      <c r="G17" s="51" t="s">
        <v>71</v>
      </c>
      <c r="H17" s="33" t="str">
        <f>AV4</f>
        <v>鉾田SSS</v>
      </c>
      <c r="I17" s="34">
        <v>0</v>
      </c>
      <c r="J17" s="33" t="s">
        <v>63</v>
      </c>
      <c r="K17" s="34">
        <v>1</v>
      </c>
      <c r="L17" s="35" t="str">
        <f>AV23</f>
        <v>息栖SSS　A</v>
      </c>
      <c r="N17" s="200" t="str">
        <f>AG3</f>
        <v>津知SS</v>
      </c>
      <c r="O17" s="178" t="str">
        <f>IF(O18="","",IF(O18-Q18&gt;=1,"○",IF(O18-Q18&lt;=-1,"●",IF(O18="","",IF(O18-Q18=0,"△","")))))</f>
        <v>△</v>
      </c>
      <c r="P17" s="179"/>
      <c r="Q17" s="180"/>
      <c r="R17" s="178" t="str">
        <f>IF(R18="","",IF(R18-T18&gt;=1,"○",IF(R18-T18&lt;=-1,"●",IF(R18="","",IF(R18-T18=0,"△","")))))</f>
        <v>●</v>
      </c>
      <c r="S17" s="179"/>
      <c r="T17" s="180"/>
      <c r="U17" s="178" t="str">
        <f>IF(U18="","",IF(U18-W18&gt;=1,"○",IF(U18-W18&lt;=-1,"●",IF(U18="","",IF(U18-W18=0,"△","")))))</f>
        <v>○</v>
      </c>
      <c r="V17" s="179"/>
      <c r="W17" s="180"/>
      <c r="X17" s="178" t="str">
        <f>IF(X18="","",IF(X18-Z18&gt;=1,"○",IF(X18-Z18&lt;=-1,"●",IF(X18="","",IF(X18-Z18=0,"△","")))))</f>
        <v>●</v>
      </c>
      <c r="Y17" s="179"/>
      <c r="Z17" s="180"/>
      <c r="AA17" s="178" t="str">
        <f>IF(AA18="","",IF(AA18-AC18&gt;=1,"○",IF(AA18-AC18&lt;=-1,"●",IF(AA18="","",IF(AA18-AC18=0,"△","")))))</f>
        <v>○</v>
      </c>
      <c r="AB17" s="179"/>
      <c r="AC17" s="180"/>
      <c r="AD17" s="178" t="str">
        <f>IF(AD18="","",IF(AD18-AF18&gt;=1,"○",IF(AD18-AF18&lt;=-1,"●",IF(AD18="","",IF(AD18-AF18=0,"△","")))))</f>
        <v>△</v>
      </c>
      <c r="AE17" s="179"/>
      <c r="AF17" s="180"/>
      <c r="AG17" s="194"/>
      <c r="AH17" s="195"/>
      <c r="AI17" s="196"/>
      <c r="AJ17" s="178" t="str">
        <f>IF(AJ18="","",IF(AJ18-AL18&gt;=1,"○",IF(AJ18-AL18&lt;=-1,"●",IF(AJ18="","",IF(AJ18-AL18=0,"△","")))))</f>
        <v>○</v>
      </c>
      <c r="AK17" s="179"/>
      <c r="AL17" s="180"/>
      <c r="AM17" s="174">
        <f>COUNTIF($O17:$AL17,"○")</f>
        <v>3</v>
      </c>
      <c r="AN17" s="174">
        <f>COUNTIF($O17:$AL17,"●")</f>
        <v>2</v>
      </c>
      <c r="AO17" s="174">
        <f>COUNTIF($O17:$AL17,"△")</f>
        <v>2</v>
      </c>
      <c r="AP17" s="190">
        <f>IF(AV18="","",AV18)</f>
        <v>6</v>
      </c>
      <c r="AQ17" s="190">
        <f>IF(AW18="","",AW18)</f>
        <v>12</v>
      </c>
      <c r="AR17" s="190">
        <f>+AP17-AQ17</f>
        <v>-6</v>
      </c>
      <c r="AS17" s="190">
        <f>AM17*3+AO17</f>
        <v>11</v>
      </c>
      <c r="AT17" s="191">
        <f>+AX18</f>
        <v>4</v>
      </c>
    </row>
    <row r="18" spans="1:53" ht="22.5" customHeight="1" thickBot="1" x14ac:dyDescent="0.2">
      <c r="A18" s="37" t="s">
        <v>70</v>
      </c>
      <c r="B18" s="38" t="str">
        <f>F5</f>
        <v>ＦＣクレセール</v>
      </c>
      <c r="C18" s="39">
        <v>4</v>
      </c>
      <c r="D18" s="38" t="s">
        <v>63</v>
      </c>
      <c r="E18" s="39">
        <v>1</v>
      </c>
      <c r="F18" s="40" t="str">
        <f>F7</f>
        <v>鉢形SSS</v>
      </c>
      <c r="G18" s="52" t="s">
        <v>71</v>
      </c>
      <c r="H18" s="53" t="str">
        <f>予選②!AV4</f>
        <v>波野SSS</v>
      </c>
      <c r="I18" s="238">
        <v>0</v>
      </c>
      <c r="J18" s="73" t="s">
        <v>84</v>
      </c>
      <c r="K18" s="238">
        <v>2</v>
      </c>
      <c r="L18" s="54" t="str">
        <f>予選②!AV23</f>
        <v>鹿島アントラーズFC</v>
      </c>
      <c r="N18" s="201"/>
      <c r="O18" s="42">
        <f>IF(AI6="","",+AI6)</f>
        <v>1</v>
      </c>
      <c r="P18" s="43" t="str">
        <f>IF(O18="","","-")</f>
        <v>-</v>
      </c>
      <c r="Q18" s="44">
        <f>AG6</f>
        <v>1</v>
      </c>
      <c r="R18" s="42">
        <f>IF(AI8="","",+AI8)</f>
        <v>0</v>
      </c>
      <c r="S18" s="43" t="str">
        <f>IF(R18="","","-")</f>
        <v>-</v>
      </c>
      <c r="T18" s="44">
        <f>AG8</f>
        <v>7</v>
      </c>
      <c r="U18" s="42">
        <f>IF(AI10="","",AI10)</f>
        <v>2</v>
      </c>
      <c r="V18" s="43" t="str">
        <f>IF(U18="","","-")</f>
        <v>-</v>
      </c>
      <c r="W18" s="44">
        <f>AG10</f>
        <v>0</v>
      </c>
      <c r="X18" s="42">
        <f>IF(AI12="","",AI12)</f>
        <v>0</v>
      </c>
      <c r="Y18" s="43" t="str">
        <f>IF(X18="","","-")</f>
        <v>-</v>
      </c>
      <c r="Z18" s="44">
        <f>AG12</f>
        <v>3</v>
      </c>
      <c r="AA18" s="42">
        <f>IF(AI14="","",AI14)</f>
        <v>2</v>
      </c>
      <c r="AB18" s="43" t="str">
        <f>IF(AA18="","","-")</f>
        <v>-</v>
      </c>
      <c r="AC18" s="44">
        <f>AG14</f>
        <v>1</v>
      </c>
      <c r="AD18" s="42">
        <f>IF(AI16="","",AI16)</f>
        <v>0</v>
      </c>
      <c r="AE18" s="43" t="str">
        <f>IF(AD18="","","-")</f>
        <v>-</v>
      </c>
      <c r="AF18" s="44">
        <f>AG16</f>
        <v>0</v>
      </c>
      <c r="AG18" s="197"/>
      <c r="AH18" s="198"/>
      <c r="AI18" s="199"/>
      <c r="AJ18" s="42">
        <f>IF(C8="","",C8)</f>
        <v>1</v>
      </c>
      <c r="AK18" s="43" t="str">
        <f>IF(AJ18="","","-")</f>
        <v>-</v>
      </c>
      <c r="AL18" s="44">
        <f>IF(E8="","",E8)</f>
        <v>0</v>
      </c>
      <c r="AM18" s="190"/>
      <c r="AN18" s="190"/>
      <c r="AO18" s="190"/>
      <c r="AP18" s="190"/>
      <c r="AQ18" s="190"/>
      <c r="AR18" s="190"/>
      <c r="AS18" s="190"/>
      <c r="AT18" s="191"/>
      <c r="AV18" s="72">
        <f>SUM(O18,R18,U18,X18,AA18,AD18,AG18,AJ18)</f>
        <v>6</v>
      </c>
      <c r="AW18" s="72">
        <f>SUM(Q18,T18,W18,Z18,AC18,AF18,AI18,AL18)</f>
        <v>12</v>
      </c>
      <c r="AX18" s="72">
        <f>IF(AY18=0,"",RANK(AY18,$AY$5:$AY$20))</f>
        <v>4</v>
      </c>
      <c r="AY18" s="72">
        <f>AS17*10000+AR17*100+AP17</f>
        <v>109406</v>
      </c>
      <c r="AZ18" s="72">
        <f>AT17</f>
        <v>4</v>
      </c>
      <c r="BA18" s="72" t="str">
        <f>N17</f>
        <v>津知SS</v>
      </c>
    </row>
    <row r="19" spans="1:53" ht="22.5" customHeight="1" x14ac:dyDescent="0.15">
      <c r="A19" s="37" t="s">
        <v>70</v>
      </c>
      <c r="B19" s="38" t="str">
        <f>B6</f>
        <v>潮来SSS</v>
      </c>
      <c r="C19" s="39">
        <v>0</v>
      </c>
      <c r="D19" s="38" t="s">
        <v>63</v>
      </c>
      <c r="E19" s="39">
        <v>2</v>
      </c>
      <c r="F19" s="40" t="str">
        <f>B8</f>
        <v>津知SS</v>
      </c>
      <c r="G19" s="225" t="s">
        <v>72</v>
      </c>
      <c r="H19" s="227" t="str">
        <f>IF(I17&gt;K17,H17,L17)</f>
        <v>息栖SSS　A</v>
      </c>
      <c r="I19" s="55">
        <v>0</v>
      </c>
      <c r="J19" s="56" t="s">
        <v>63</v>
      </c>
      <c r="K19" s="55">
        <v>2</v>
      </c>
      <c r="L19" s="229" t="str">
        <f>IF(I18&gt;K1,H18,L18)</f>
        <v>鹿島アントラーズFC</v>
      </c>
      <c r="N19" s="192" t="str">
        <f>AJ3</f>
        <v>息栖SSS　B</v>
      </c>
      <c r="O19" s="181" t="str">
        <f>IF(O20="","",IF(O20-Q20&gt;=1,"○",IF(O20-Q20&lt;=-1,"●",IF(O20="","",IF(O20-Q20=0,"△","")))))</f>
        <v>●</v>
      </c>
      <c r="P19" s="182"/>
      <c r="Q19" s="183"/>
      <c r="R19" s="181" t="str">
        <f>IF(R20="","",IF(R20-T20&gt;=1,"○",IF(R20-T20&lt;=-1,"●",IF(R20="","",IF(R20-T20=0,"△","")))))</f>
        <v>●</v>
      </c>
      <c r="S19" s="182"/>
      <c r="T19" s="183"/>
      <c r="U19" s="181" t="str">
        <f>IF(U20="","",IF(U20-W20&gt;=1,"○",IF(U20-W20&lt;=-1,"●",IF(U20="","",IF(U20-W20=0,"△","")))))</f>
        <v>△</v>
      </c>
      <c r="V19" s="182"/>
      <c r="W19" s="183"/>
      <c r="X19" s="181" t="str">
        <f>IF(X20="","",IF(X20-Z20&gt;=1,"○",IF(X20-Z20&lt;=-1,"●",IF(X20="","",IF(X20-Z20=0,"△","")))))</f>
        <v>●</v>
      </c>
      <c r="Y19" s="182"/>
      <c r="Z19" s="183"/>
      <c r="AA19" s="178" t="str">
        <f>IF(AA20="","",IF(AA20-AC20&gt;=1,"○",IF(AA20-AC20&lt;=-1,"●",IF(AA20="","",IF(AA20-AC20=0,"△","")))))</f>
        <v>●</v>
      </c>
      <c r="AB19" s="179"/>
      <c r="AC19" s="180"/>
      <c r="AD19" s="181" t="str">
        <f>IF(AD20="","",IF(AD20-AF20&gt;=1,"○",IF(AD20-AF20&lt;=-1,"●",IF(AD20="","",IF(AD20-AF20=0,"△","")))))</f>
        <v>●</v>
      </c>
      <c r="AE19" s="182"/>
      <c r="AF19" s="183"/>
      <c r="AG19" s="181" t="str">
        <f>IF(AG20="","",IF(AG20-AI20&gt;=1,"○",IF(AG20-AI20&lt;=-1,"●",IF(AG20="","",IF(AG20-AI20=0,"△","")))))</f>
        <v>●</v>
      </c>
      <c r="AH19" s="182"/>
      <c r="AI19" s="183"/>
      <c r="AJ19" s="184"/>
      <c r="AK19" s="185"/>
      <c r="AL19" s="186"/>
      <c r="AM19" s="174">
        <f>COUNTIF($O19:$AL19,"○")</f>
        <v>0</v>
      </c>
      <c r="AN19" s="174">
        <f>COUNTIF($O19:$AL19,"●")</f>
        <v>6</v>
      </c>
      <c r="AO19" s="174">
        <f>COUNTIF($O19:$AL19,"△")</f>
        <v>1</v>
      </c>
      <c r="AP19" s="174">
        <f>IF(AV20="","",AV20)</f>
        <v>1</v>
      </c>
      <c r="AQ19" s="174">
        <f>IF(AW20="","",AW20)</f>
        <v>8</v>
      </c>
      <c r="AR19" s="174">
        <f>+AP19-AQ19</f>
        <v>-7</v>
      </c>
      <c r="AS19" s="174">
        <f>AM19*3+AO19</f>
        <v>1</v>
      </c>
      <c r="AT19" s="176">
        <f>+AX20</f>
        <v>8</v>
      </c>
    </row>
    <row r="20" spans="1:53" ht="22.5" customHeight="1" thickBot="1" x14ac:dyDescent="0.2">
      <c r="A20" s="57" t="s">
        <v>70</v>
      </c>
      <c r="B20" s="58" t="str">
        <f>F6</f>
        <v>鉾田SSS</v>
      </c>
      <c r="C20" s="59">
        <v>2</v>
      </c>
      <c r="D20" s="58" t="s">
        <v>63</v>
      </c>
      <c r="E20" s="59">
        <v>0</v>
      </c>
      <c r="F20" s="60" t="str">
        <f>F8</f>
        <v>息栖SSS　B</v>
      </c>
      <c r="G20" s="226"/>
      <c r="H20" s="228"/>
      <c r="I20" s="59"/>
      <c r="J20" s="58" t="s">
        <v>73</v>
      </c>
      <c r="K20" s="59"/>
      <c r="L20" s="230"/>
      <c r="N20" s="193"/>
      <c r="O20" s="61">
        <f>IF(AL6="","",+AL6)</f>
        <v>1</v>
      </c>
      <c r="P20" s="62" t="str">
        <f>IF(O20="","","-")</f>
        <v>-</v>
      </c>
      <c r="Q20" s="63">
        <f>AJ6</f>
        <v>2</v>
      </c>
      <c r="R20" s="61">
        <f>IF(AL8="","",+AL8)</f>
        <v>0</v>
      </c>
      <c r="S20" s="62" t="str">
        <f>IF(R20="","","-")</f>
        <v>-</v>
      </c>
      <c r="T20" s="63">
        <f>AJ8</f>
        <v>1</v>
      </c>
      <c r="U20" s="61">
        <f>IF(AL10="","",AL10)</f>
        <v>0</v>
      </c>
      <c r="V20" s="62" t="str">
        <f>IF(U20="","","-")</f>
        <v>-</v>
      </c>
      <c r="W20" s="63">
        <f>AJ10</f>
        <v>0</v>
      </c>
      <c r="X20" s="61">
        <f>IF(AL12="","",AL12)</f>
        <v>0</v>
      </c>
      <c r="Y20" s="62" t="str">
        <f>IF(X20="","","-")</f>
        <v>-</v>
      </c>
      <c r="Z20" s="63">
        <f>AJ12</f>
        <v>2</v>
      </c>
      <c r="AA20" s="61">
        <f>IF(AL14="","",AL14)</f>
        <v>0</v>
      </c>
      <c r="AB20" s="62" t="str">
        <f>IF(AA20="","","-")</f>
        <v>-</v>
      </c>
      <c r="AC20" s="63">
        <f>AJ14</f>
        <v>1</v>
      </c>
      <c r="AD20" s="61">
        <f>IF(AL16="","",AL16)</f>
        <v>0</v>
      </c>
      <c r="AE20" s="62" t="str">
        <f>IF(AD20="","","-")</f>
        <v>-</v>
      </c>
      <c r="AF20" s="63">
        <f>AJ16</f>
        <v>1</v>
      </c>
      <c r="AG20" s="61">
        <f>IF(AL18="","",AL18)</f>
        <v>0</v>
      </c>
      <c r="AH20" s="62" t="str">
        <f>IF(AG20="","","-")</f>
        <v>-</v>
      </c>
      <c r="AI20" s="63">
        <f>AJ18</f>
        <v>1</v>
      </c>
      <c r="AJ20" s="187"/>
      <c r="AK20" s="188"/>
      <c r="AL20" s="189"/>
      <c r="AM20" s="175"/>
      <c r="AN20" s="175"/>
      <c r="AO20" s="175"/>
      <c r="AP20" s="175"/>
      <c r="AQ20" s="175"/>
      <c r="AR20" s="175"/>
      <c r="AS20" s="175"/>
      <c r="AT20" s="177"/>
      <c r="AV20" s="72">
        <f>SUM(O20,R20,U20,X20,AA20,AD20,AG20,AJ20)</f>
        <v>1</v>
      </c>
      <c r="AW20" s="72">
        <f>SUM(Q20,T20,W20,Z20,AC20,AF20,AI20,AL20)</f>
        <v>8</v>
      </c>
      <c r="AX20" s="72">
        <f>IF(AY20=0,"",RANK(AY20,$AY$5:$AY$20))</f>
        <v>8</v>
      </c>
      <c r="AY20" s="72">
        <f>AS19*10000+AR19*100+AP19</f>
        <v>9301</v>
      </c>
      <c r="AZ20" s="72">
        <f>AT19</f>
        <v>8</v>
      </c>
      <c r="BA20" s="72" t="str">
        <f>N19</f>
        <v>息栖SSS　B</v>
      </c>
    </row>
    <row r="21" spans="1:53" ht="22.5" customHeight="1" thickBot="1" x14ac:dyDescent="0.2">
      <c r="A21" s="64"/>
      <c r="B21" s="64"/>
      <c r="C21" s="64"/>
      <c r="D21" s="64"/>
      <c r="E21" s="64"/>
      <c r="F21" s="64"/>
      <c r="G21" s="71" t="s">
        <v>74</v>
      </c>
      <c r="H21" s="219" t="str">
        <f>IF(I17="","",IF(I19=K19,IF(I20&gt;K20,H19,L19),IF(I19&gt;K19,H19,L19)))</f>
        <v>鹿島アントラーズFC</v>
      </c>
      <c r="I21" s="219"/>
      <c r="J21" s="219"/>
      <c r="K21" s="219"/>
      <c r="L21" s="219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</row>
    <row r="22" spans="1:53" ht="22.5" customHeight="1" thickBot="1" x14ac:dyDescent="0.2">
      <c r="A22" s="220" t="s">
        <v>75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2"/>
      <c r="M22" s="27"/>
      <c r="N22" s="223"/>
      <c r="O22" s="217" t="str">
        <f>'Ａ～Ｂ'!B27</f>
        <v>横瀬SSS</v>
      </c>
      <c r="P22" s="217"/>
      <c r="Q22" s="217"/>
      <c r="R22" s="217" t="str">
        <f>'Ａ～Ｂ'!C27</f>
        <v>高松小SSS</v>
      </c>
      <c r="S22" s="217"/>
      <c r="T22" s="217"/>
      <c r="U22" s="217" t="str">
        <f>'Ａ～Ｂ'!D27</f>
        <v>牛堀SSS</v>
      </c>
      <c r="V22" s="217"/>
      <c r="W22" s="217"/>
      <c r="X22" s="217" t="str">
        <f>'Ａ～Ｂ'!E27</f>
        <v>FCドルフィン大洋S</v>
      </c>
      <c r="Y22" s="217"/>
      <c r="Z22" s="217"/>
      <c r="AA22" s="217" t="str">
        <f>'Ａ～Ｂ'!F27</f>
        <v>軽野SSS</v>
      </c>
      <c r="AB22" s="217"/>
      <c r="AC22" s="217"/>
      <c r="AD22" s="217" t="str">
        <f>'Ａ～Ｂ'!G27</f>
        <v>三笠小SSS</v>
      </c>
      <c r="AE22" s="217"/>
      <c r="AF22" s="217"/>
      <c r="AG22" s="217" t="str">
        <f>'Ａ～Ｂ'!H27</f>
        <v>玉造FC</v>
      </c>
      <c r="AH22" s="217"/>
      <c r="AI22" s="217"/>
      <c r="AJ22" s="217" t="str">
        <f>'Ａ～Ｂ'!I27</f>
        <v>息栖SSS　A</v>
      </c>
      <c r="AK22" s="217"/>
      <c r="AL22" s="217"/>
      <c r="AM22" s="210" t="s">
        <v>51</v>
      </c>
      <c r="AN22" s="210" t="s">
        <v>52</v>
      </c>
      <c r="AO22" s="210" t="s">
        <v>53</v>
      </c>
      <c r="AP22" s="210" t="s">
        <v>17</v>
      </c>
      <c r="AQ22" s="210" t="s">
        <v>18</v>
      </c>
      <c r="AR22" s="210" t="s">
        <v>54</v>
      </c>
      <c r="AS22" s="210" t="s">
        <v>55</v>
      </c>
      <c r="AT22" s="212" t="s">
        <v>21</v>
      </c>
    </row>
    <row r="23" spans="1:53" ht="22.5" customHeight="1" thickTop="1" thickBot="1" x14ac:dyDescent="0.2">
      <c r="A23" s="28" t="s">
        <v>56</v>
      </c>
      <c r="B23" s="29" t="s">
        <v>57</v>
      </c>
      <c r="C23" s="214">
        <f>C4</f>
        <v>42882</v>
      </c>
      <c r="D23" s="215"/>
      <c r="E23" s="216"/>
      <c r="F23" s="30" t="s">
        <v>57</v>
      </c>
      <c r="G23" s="31" t="s">
        <v>56</v>
      </c>
      <c r="H23" s="29" t="s">
        <v>57</v>
      </c>
      <c r="I23" s="214">
        <f>I4</f>
        <v>42518</v>
      </c>
      <c r="J23" s="215"/>
      <c r="K23" s="216"/>
      <c r="L23" s="30" t="s">
        <v>57</v>
      </c>
      <c r="M23" s="27"/>
      <c r="N23" s="224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1"/>
      <c r="AN23" s="211"/>
      <c r="AO23" s="211"/>
      <c r="AP23" s="211"/>
      <c r="AQ23" s="211"/>
      <c r="AR23" s="211"/>
      <c r="AS23" s="211"/>
      <c r="AT23" s="213"/>
      <c r="AU23" s="72">
        <v>1</v>
      </c>
      <c r="AV23" s="72" t="str">
        <f>IF(I24="","",VLOOKUP(AU23,AZ25:BA39,2,FALSE))</f>
        <v>息栖SSS　A</v>
      </c>
    </row>
    <row r="24" spans="1:53" ht="22.5" customHeight="1" thickTop="1" x14ac:dyDescent="0.15">
      <c r="A24" s="32" t="s">
        <v>58</v>
      </c>
      <c r="B24" s="33" t="str">
        <f>O22</f>
        <v>横瀬SSS</v>
      </c>
      <c r="C24" s="34">
        <v>1</v>
      </c>
      <c r="D24" s="33" t="s">
        <v>59</v>
      </c>
      <c r="E24" s="34">
        <v>1</v>
      </c>
      <c r="F24" s="35" t="str">
        <f>R22</f>
        <v>高松小SSS</v>
      </c>
      <c r="G24" s="36" t="s">
        <v>65</v>
      </c>
      <c r="H24" s="33" t="str">
        <f>B24</f>
        <v>横瀬SSS</v>
      </c>
      <c r="I24" s="34">
        <v>4</v>
      </c>
      <c r="J24" s="33" t="s">
        <v>63</v>
      </c>
      <c r="K24" s="34">
        <v>1</v>
      </c>
      <c r="L24" s="35" t="str">
        <f>F26</f>
        <v>三笠小SSS</v>
      </c>
      <c r="M24" s="27"/>
      <c r="N24" s="206" t="str">
        <f>O22</f>
        <v>横瀬SSS</v>
      </c>
      <c r="O24" s="207"/>
      <c r="P24" s="208"/>
      <c r="Q24" s="209"/>
      <c r="R24" s="203" t="str">
        <f>IF(R25="","",IF(R25-T25&gt;=1,"○",IF(R25-T25&lt;=-1,"●",IF(R25="","",IF(R25-T25=0,"△","")))))</f>
        <v>△</v>
      </c>
      <c r="S24" s="204"/>
      <c r="T24" s="205"/>
      <c r="U24" s="203" t="str">
        <f>IF(U25="","",IF(U25-W25&gt;=1,"○",IF(U25-W25&lt;=-1,"●",IF(U25="","",IF(U25-W25=0,"△","")))))</f>
        <v>●</v>
      </c>
      <c r="V24" s="204"/>
      <c r="W24" s="205"/>
      <c r="X24" s="203" t="str">
        <f>IF(X25="","",IF(X25-Z25&gt;=1,"○",IF(X25-Z25&lt;=-1,"●",IF(X25="","",IF(X25-Z25=0,"△","")))))</f>
        <v>●</v>
      </c>
      <c r="Y24" s="204"/>
      <c r="Z24" s="205"/>
      <c r="AA24" s="203" t="str">
        <f>IF(AA25="","",IF(AA25-AC25&gt;=1,"○",IF(AA25-AC25&lt;=-1,"●",IF(AA25="","",IF(AA25-AC25=0,"△","")))))</f>
        <v>○</v>
      </c>
      <c r="AB24" s="204"/>
      <c r="AC24" s="205"/>
      <c r="AD24" s="203" t="str">
        <f>IF(AD25="","",IF(AD25-AF25&gt;=1,"○",IF(AD25-AF25&lt;=-1,"●",IF(AD25="","",IF(AD25-AF25=0,"△","")))))</f>
        <v>○</v>
      </c>
      <c r="AE24" s="204"/>
      <c r="AF24" s="205"/>
      <c r="AG24" s="203" t="str">
        <f>IF(AG25="","",IF(AG25-AI25&gt;=1,"○",IF(AG25-AI25&lt;=-1,"●",IF(AG25="","",IF(AG25-AI25=0,"△","")))))</f>
        <v>●</v>
      </c>
      <c r="AH24" s="204"/>
      <c r="AI24" s="205"/>
      <c r="AJ24" s="203" t="str">
        <f>IF(AJ25="","",IF(AJ25-AL25&gt;=1,"○",IF(AJ25-AL25&lt;=-1,"●",IF(AJ25="","",IF(AJ25-AL25=0,"△","")))))</f>
        <v>●</v>
      </c>
      <c r="AK24" s="204"/>
      <c r="AL24" s="205"/>
      <c r="AM24" s="174">
        <f>COUNTIF($O24:$AL24,"○")</f>
        <v>2</v>
      </c>
      <c r="AN24" s="174">
        <f>COUNTIF($O24:$AL24,"●")</f>
        <v>4</v>
      </c>
      <c r="AO24" s="174">
        <f>COUNTIF($O24:$AL24,"△")</f>
        <v>1</v>
      </c>
      <c r="AP24" s="174">
        <f>IF(AV25="","",AV25)</f>
        <v>10</v>
      </c>
      <c r="AQ24" s="174">
        <f>IF(AW25="","",AW25)</f>
        <v>14</v>
      </c>
      <c r="AR24" s="174">
        <f>+AP24-AQ24</f>
        <v>-4</v>
      </c>
      <c r="AS24" s="174">
        <f>AM24*3+AO24</f>
        <v>7</v>
      </c>
      <c r="AT24" s="202">
        <f>+AX25</f>
        <v>5</v>
      </c>
    </row>
    <row r="25" spans="1:53" ht="22.5" customHeight="1" x14ac:dyDescent="0.15">
      <c r="A25" s="37" t="s">
        <v>64</v>
      </c>
      <c r="B25" s="38" t="str">
        <f>U22</f>
        <v>牛堀SSS</v>
      </c>
      <c r="C25" s="39">
        <v>3</v>
      </c>
      <c r="D25" s="38" t="s">
        <v>63</v>
      </c>
      <c r="E25" s="39">
        <v>0</v>
      </c>
      <c r="F25" s="40" t="str">
        <f>X22</f>
        <v>FCドルフィン大洋S</v>
      </c>
      <c r="G25" s="41" t="s">
        <v>65</v>
      </c>
      <c r="H25" s="38" t="str">
        <f>F24</f>
        <v>高松小SSS</v>
      </c>
      <c r="I25" s="39">
        <v>0</v>
      </c>
      <c r="J25" s="38" t="s">
        <v>63</v>
      </c>
      <c r="K25" s="39">
        <v>1</v>
      </c>
      <c r="L25" s="40" t="str">
        <f>B27</f>
        <v>玉造FC</v>
      </c>
      <c r="M25" s="27"/>
      <c r="N25" s="201"/>
      <c r="O25" s="197"/>
      <c r="P25" s="198"/>
      <c r="Q25" s="199"/>
      <c r="R25" s="42">
        <f>IF(C24="","",C24)</f>
        <v>1</v>
      </c>
      <c r="S25" s="43" t="str">
        <f>IF(R25="","","-")</f>
        <v>-</v>
      </c>
      <c r="T25" s="44">
        <f>IF(E24="","",E24)</f>
        <v>1</v>
      </c>
      <c r="U25" s="42">
        <f>IF(C28="","",C28)</f>
        <v>1</v>
      </c>
      <c r="V25" s="43" t="str">
        <f>IF(U25="","","-")</f>
        <v>-</v>
      </c>
      <c r="W25" s="44">
        <f>IF(E28="","",E28)</f>
        <v>3</v>
      </c>
      <c r="X25" s="42">
        <f>IF(C32="","",C32)</f>
        <v>1</v>
      </c>
      <c r="Y25" s="43" t="str">
        <f>IF(X25="","","-")</f>
        <v>-</v>
      </c>
      <c r="Z25" s="44">
        <f>IF(E32="","",E32)</f>
        <v>3</v>
      </c>
      <c r="AA25" s="42">
        <f>IF(C36="","",C36)</f>
        <v>3</v>
      </c>
      <c r="AB25" s="43" t="str">
        <f>IF(AA25="","","-")</f>
        <v>-</v>
      </c>
      <c r="AC25" s="44">
        <f>IF(E36="","",E36)</f>
        <v>1</v>
      </c>
      <c r="AD25" s="42">
        <f>IF(I24="","",I24)</f>
        <v>4</v>
      </c>
      <c r="AE25" s="43" t="str">
        <f>IF(AD25="","","-")</f>
        <v>-</v>
      </c>
      <c r="AF25" s="44">
        <f>IF(K24="","",K24)</f>
        <v>1</v>
      </c>
      <c r="AG25" s="42">
        <f>IF(I28="","",I28)</f>
        <v>0</v>
      </c>
      <c r="AH25" s="43" t="str">
        <f>IF(AG25="","","-")</f>
        <v>-</v>
      </c>
      <c r="AI25" s="44">
        <f>IF(K28="","",K28)</f>
        <v>2</v>
      </c>
      <c r="AJ25" s="42">
        <f>IF(I32="","",I32)</f>
        <v>0</v>
      </c>
      <c r="AK25" s="43" t="str">
        <f>IF(AJ25="","","-")</f>
        <v>-</v>
      </c>
      <c r="AL25" s="44">
        <f>IF(K32="","",K32)</f>
        <v>3</v>
      </c>
      <c r="AM25" s="190"/>
      <c r="AN25" s="190"/>
      <c r="AO25" s="190"/>
      <c r="AP25" s="190"/>
      <c r="AQ25" s="190"/>
      <c r="AR25" s="190"/>
      <c r="AS25" s="190"/>
      <c r="AT25" s="191"/>
      <c r="AV25" s="72">
        <f>SUM(O25,R25,U25,X25,AA25,AD25,AG25,AJ25)</f>
        <v>10</v>
      </c>
      <c r="AW25" s="72">
        <f>SUM(Q25,T25,W25,Z25,AC25,AF25,AI25,AL25)</f>
        <v>14</v>
      </c>
      <c r="AX25" s="72">
        <f>IF(AY25=0,"",RANK(AY25,$AY$24:$AY$39))</f>
        <v>5</v>
      </c>
      <c r="AY25" s="72">
        <f>AS24*10000+AR24*100+AP24</f>
        <v>69610</v>
      </c>
      <c r="AZ25" s="72">
        <f>AT24</f>
        <v>5</v>
      </c>
      <c r="BA25" s="72" t="str">
        <f>N24</f>
        <v>横瀬SSS</v>
      </c>
    </row>
    <row r="26" spans="1:53" ht="22.5" customHeight="1" x14ac:dyDescent="0.15">
      <c r="A26" s="37" t="s">
        <v>64</v>
      </c>
      <c r="B26" s="38" t="str">
        <f>AA22</f>
        <v>軽野SSS</v>
      </c>
      <c r="C26" s="39">
        <v>3</v>
      </c>
      <c r="D26" s="38" t="s">
        <v>63</v>
      </c>
      <c r="E26" s="39">
        <v>0</v>
      </c>
      <c r="F26" s="40" t="str">
        <f>AD22</f>
        <v>三笠小SSS</v>
      </c>
      <c r="G26" s="41" t="s">
        <v>65</v>
      </c>
      <c r="H26" s="38" t="str">
        <f>B25</f>
        <v>牛堀SSS</v>
      </c>
      <c r="I26" s="39">
        <v>0</v>
      </c>
      <c r="J26" s="38" t="s">
        <v>63</v>
      </c>
      <c r="K26" s="39">
        <v>2</v>
      </c>
      <c r="L26" s="40" t="str">
        <f>F27</f>
        <v>息栖SSS　A</v>
      </c>
      <c r="M26" s="27"/>
      <c r="N26" s="200" t="str">
        <f>R22</f>
        <v>高松小SSS</v>
      </c>
      <c r="O26" s="178" t="str">
        <f>IF(O27="","",IF(O27-Q27&gt;=1,"○",IF(O27-Q27&lt;=-1,"●",IF(O27="","",IF(O27-Q27=0,"△","")))))</f>
        <v>△</v>
      </c>
      <c r="P26" s="179"/>
      <c r="Q26" s="180"/>
      <c r="R26" s="194"/>
      <c r="S26" s="195"/>
      <c r="T26" s="196"/>
      <c r="U26" s="178" t="str">
        <f>IF(U27="","",IF(U27-W27&gt;=1,"○",IF(U27-W27&lt;=-1,"●",IF(U27="","",IF(U27-W27=0,"△","")))))</f>
        <v>●</v>
      </c>
      <c r="V26" s="179"/>
      <c r="W26" s="180"/>
      <c r="X26" s="178" t="str">
        <f>IF(X27="","",IF(X27-Z27&gt;=1,"○",IF(X27-Z27&lt;=-1,"●",IF(X27="","",IF(X27-Z27=0,"△","")))))</f>
        <v>●</v>
      </c>
      <c r="Y26" s="179"/>
      <c r="Z26" s="180"/>
      <c r="AA26" s="178" t="str">
        <f>IF(AA27="","",IF(AA27-AC27&gt;=1,"○",IF(AA27-AC27&lt;=-1,"●",IF(AA27="","",IF(AA27-AC27=0,"△","")))))</f>
        <v>○</v>
      </c>
      <c r="AB26" s="179"/>
      <c r="AC26" s="180"/>
      <c r="AD26" s="178" t="str">
        <f>IF(AD27="","",IF(AD27-AF27&gt;=1,"○",IF(AD27-AF27&lt;=-1,"●",IF(AD27="","",IF(AD27-AF27=0,"△","")))))</f>
        <v>○</v>
      </c>
      <c r="AE26" s="179"/>
      <c r="AF26" s="180"/>
      <c r="AG26" s="178" t="str">
        <f>IF(AG27="","",IF(AG27-AI27&gt;=1,"○",IF(AG27-AI27&lt;=-1,"●",IF(AG27="","",IF(AG27-AI27=0,"△","")))))</f>
        <v>●</v>
      </c>
      <c r="AH26" s="179"/>
      <c r="AI26" s="180"/>
      <c r="AJ26" s="178" t="str">
        <f>IF(AJ27="","",IF(AJ27-AL27&gt;=1,"○",IF(AJ27-AL27&lt;=-1,"●",IF(AJ27="","",IF(AJ27-AL27=0,"△","")))))</f>
        <v>●</v>
      </c>
      <c r="AK26" s="179"/>
      <c r="AL26" s="180"/>
      <c r="AM26" s="174">
        <f>COUNTIF($O26:$AL26,"○")</f>
        <v>2</v>
      </c>
      <c r="AN26" s="174">
        <f>COUNTIF($O26:$AL26,"●")</f>
        <v>4</v>
      </c>
      <c r="AO26" s="174">
        <f>COUNTIF($O26:$AL26,"△")</f>
        <v>1</v>
      </c>
      <c r="AP26" s="174">
        <f>IF(AV27="","",AV27)</f>
        <v>9</v>
      </c>
      <c r="AQ26" s="174">
        <f>IF(AW27="","",AW27)</f>
        <v>14</v>
      </c>
      <c r="AR26" s="174">
        <f>+AP26-AQ26</f>
        <v>-5</v>
      </c>
      <c r="AS26" s="174">
        <f>AM26*3+AO26</f>
        <v>7</v>
      </c>
      <c r="AT26" s="191">
        <f>+AX27</f>
        <v>6</v>
      </c>
    </row>
    <row r="27" spans="1:53" ht="22.5" customHeight="1" thickBot="1" x14ac:dyDescent="0.2">
      <c r="A27" s="45" t="s">
        <v>64</v>
      </c>
      <c r="B27" s="46" t="str">
        <f>AG22</f>
        <v>玉造FC</v>
      </c>
      <c r="C27" s="47">
        <v>0</v>
      </c>
      <c r="D27" s="46" t="s">
        <v>63</v>
      </c>
      <c r="E27" s="47">
        <v>1</v>
      </c>
      <c r="F27" s="48" t="str">
        <f>AJ22</f>
        <v>息栖SSS　A</v>
      </c>
      <c r="G27" s="49" t="s">
        <v>65</v>
      </c>
      <c r="H27" s="46" t="str">
        <f>F25</f>
        <v>FCドルフィン大洋S</v>
      </c>
      <c r="I27" s="47">
        <v>2</v>
      </c>
      <c r="J27" s="46" t="s">
        <v>63</v>
      </c>
      <c r="K27" s="47">
        <v>0</v>
      </c>
      <c r="L27" s="48" t="str">
        <f>B26</f>
        <v>軽野SSS</v>
      </c>
      <c r="M27" s="27"/>
      <c r="N27" s="201"/>
      <c r="O27" s="42">
        <f>IF(T25="","",+T25)</f>
        <v>1</v>
      </c>
      <c r="P27" s="43" t="str">
        <f>IF(O27="","","-")</f>
        <v>-</v>
      </c>
      <c r="Q27" s="44">
        <f>+R25</f>
        <v>1</v>
      </c>
      <c r="R27" s="197"/>
      <c r="S27" s="198"/>
      <c r="T27" s="199"/>
      <c r="U27" s="42">
        <f>IF(C33="","",C33)</f>
        <v>1</v>
      </c>
      <c r="V27" s="43" t="str">
        <f>IF(U27="","","-")</f>
        <v>-</v>
      </c>
      <c r="W27" s="44">
        <f>IF(E33="","",E33)</f>
        <v>3</v>
      </c>
      <c r="X27" s="42">
        <f>IF(C29="","",C29)</f>
        <v>0</v>
      </c>
      <c r="Y27" s="43" t="str">
        <f>IF(X27="","","-")</f>
        <v>-</v>
      </c>
      <c r="Z27" s="44">
        <f>IF(E29="","",E29)</f>
        <v>1</v>
      </c>
      <c r="AA27" s="42">
        <f>IF(I33="","",I33)</f>
        <v>3</v>
      </c>
      <c r="AB27" s="43" t="str">
        <f>IF(AA27="","","-")</f>
        <v>-</v>
      </c>
      <c r="AC27" s="44">
        <f>IF(K33="","",K33)</f>
        <v>1</v>
      </c>
      <c r="AD27" s="42">
        <f>IF(C37="","",C37)</f>
        <v>4</v>
      </c>
      <c r="AE27" s="43" t="str">
        <f>IF(AD27="","","-")</f>
        <v>-</v>
      </c>
      <c r="AF27" s="44">
        <f>IF(E37="","",E37)</f>
        <v>3</v>
      </c>
      <c r="AG27" s="42">
        <f>IF(I25="","",I25)</f>
        <v>0</v>
      </c>
      <c r="AH27" s="43" t="str">
        <f>IF(AG27="","","-")</f>
        <v>-</v>
      </c>
      <c r="AI27" s="44">
        <f>IF(K25="","",K25)</f>
        <v>1</v>
      </c>
      <c r="AJ27" s="42">
        <f>IF(I29="","",I29)</f>
        <v>0</v>
      </c>
      <c r="AK27" s="43" t="str">
        <f>IF(AJ27="","","-")</f>
        <v>-</v>
      </c>
      <c r="AL27" s="44">
        <f>IF(K29="","",K29)</f>
        <v>4</v>
      </c>
      <c r="AM27" s="190"/>
      <c r="AN27" s="190"/>
      <c r="AO27" s="190"/>
      <c r="AP27" s="190"/>
      <c r="AQ27" s="190"/>
      <c r="AR27" s="190"/>
      <c r="AS27" s="190"/>
      <c r="AT27" s="191"/>
      <c r="AV27" s="72">
        <f>SUM(O27,R27,U27,X27,AA27,AD27,AG27,AJ27)</f>
        <v>9</v>
      </c>
      <c r="AW27" s="72">
        <f>SUM(Q27,T27,W27,Z27,AC27,AF27,AI27,AL27)</f>
        <v>14</v>
      </c>
      <c r="AX27" s="72">
        <f>IF(AY27=0,"",RANK(AY27,$AY$24:$AY$39))</f>
        <v>6</v>
      </c>
      <c r="AY27" s="72">
        <f>AS26*10000+AR26*100+AP26</f>
        <v>69509</v>
      </c>
      <c r="AZ27" s="72">
        <f>AT26</f>
        <v>6</v>
      </c>
      <c r="BA27" s="72" t="str">
        <f>N26</f>
        <v>高松小SSS</v>
      </c>
    </row>
    <row r="28" spans="1:53" ht="22.5" customHeight="1" thickTop="1" x14ac:dyDescent="0.15">
      <c r="A28" s="32" t="s">
        <v>66</v>
      </c>
      <c r="B28" s="33" t="str">
        <f>B24</f>
        <v>横瀬SSS</v>
      </c>
      <c r="C28" s="34">
        <v>1</v>
      </c>
      <c r="D28" s="33" t="s">
        <v>63</v>
      </c>
      <c r="E28" s="34">
        <v>3</v>
      </c>
      <c r="F28" s="35" t="str">
        <f>B25</f>
        <v>牛堀SSS</v>
      </c>
      <c r="G28" s="36" t="s">
        <v>67</v>
      </c>
      <c r="H28" s="33" t="str">
        <f>B24</f>
        <v>横瀬SSS</v>
      </c>
      <c r="I28" s="34">
        <v>0</v>
      </c>
      <c r="J28" s="33" t="s">
        <v>63</v>
      </c>
      <c r="K28" s="34">
        <v>2</v>
      </c>
      <c r="L28" s="35" t="str">
        <f>B27</f>
        <v>玉造FC</v>
      </c>
      <c r="M28" s="50"/>
      <c r="N28" s="200" t="str">
        <f>U22</f>
        <v>牛堀SSS</v>
      </c>
      <c r="O28" s="178" t="str">
        <f>IF(O29="","",IF(O29-Q29&gt;=1,"○",IF(O29-Q29&lt;=-1,"●",IF(O29="","",IF(O29-Q29=0,"△","")))))</f>
        <v>○</v>
      </c>
      <c r="P28" s="179"/>
      <c r="Q28" s="180"/>
      <c r="R28" s="178" t="str">
        <f>IF(R29="","",IF(R29-T29&gt;=1,"○",IF(R29-T29&lt;=-1,"●",IF(R29="","",IF(R29-T29=0,"△","")))))</f>
        <v>○</v>
      </c>
      <c r="S28" s="179"/>
      <c r="T28" s="180"/>
      <c r="U28" s="194"/>
      <c r="V28" s="195"/>
      <c r="W28" s="196"/>
      <c r="X28" s="178" t="str">
        <f>IF(X29="","",IF(X29-Z29&gt;=1,"○",IF(X29-Z29&lt;=-1,"●",IF(X29="","",IF(X29-Z29=0,"△","")))))</f>
        <v>○</v>
      </c>
      <c r="Y28" s="179"/>
      <c r="Z28" s="180"/>
      <c r="AA28" s="178" t="str">
        <f>IF(AA29="","",IF(AA29-AC29&gt;=1,"○",IF(AA29-AC29&lt;=-1,"●",IF(AA29="","",IF(AA29-AC29=0,"△","")))))</f>
        <v>○</v>
      </c>
      <c r="AB28" s="179"/>
      <c r="AC28" s="180"/>
      <c r="AD28" s="178" t="str">
        <f>IF(AD29="","",IF(AD29-AF29&gt;=1,"○",IF(AD29-AF29&lt;=-1,"●",IF(AD29="","",IF(AD29-AF29=0,"△","")))))</f>
        <v>△</v>
      </c>
      <c r="AE28" s="179"/>
      <c r="AF28" s="180"/>
      <c r="AG28" s="178" t="str">
        <f>IF(AG29="","",IF(AG29-AI29&gt;=1,"○",IF(AG29-AI29&lt;=-1,"●",IF(AG29="","",IF(AG29-AI29=0,"△","")))))</f>
        <v>●</v>
      </c>
      <c r="AH28" s="179"/>
      <c r="AI28" s="180"/>
      <c r="AJ28" s="178" t="str">
        <f>IF(AJ29="","",IF(AJ29-AL29&gt;=1,"○",IF(AJ29-AL29&lt;=-1,"●",IF(AJ29="","",IF(AJ29-AL29=0,"△","")))))</f>
        <v>●</v>
      </c>
      <c r="AK28" s="179"/>
      <c r="AL28" s="180"/>
      <c r="AM28" s="174">
        <f>COUNTIF($O28:$AL28,"○")</f>
        <v>4</v>
      </c>
      <c r="AN28" s="174">
        <f>COUNTIF($O28:$AL28,"●")</f>
        <v>2</v>
      </c>
      <c r="AO28" s="174">
        <f>COUNTIF($O28:$AL28,"△")</f>
        <v>1</v>
      </c>
      <c r="AP28" s="174">
        <f>IF(AV29="","",AV29)</f>
        <v>14</v>
      </c>
      <c r="AQ28" s="174">
        <f>IF(AW29="","",AW29)</f>
        <v>8</v>
      </c>
      <c r="AR28" s="174">
        <f>+AP28-AQ28</f>
        <v>6</v>
      </c>
      <c r="AS28" s="174">
        <f>AM28*3+AO28</f>
        <v>13</v>
      </c>
      <c r="AT28" s="191">
        <f>+AX29</f>
        <v>4</v>
      </c>
    </row>
    <row r="29" spans="1:53" ht="22.5" customHeight="1" x14ac:dyDescent="0.15">
      <c r="A29" s="37" t="s">
        <v>66</v>
      </c>
      <c r="B29" s="38" t="str">
        <f>F24</f>
        <v>高松小SSS</v>
      </c>
      <c r="C29" s="39">
        <v>0</v>
      </c>
      <c r="D29" s="38" t="s">
        <v>63</v>
      </c>
      <c r="E29" s="39">
        <v>1</v>
      </c>
      <c r="F29" s="40" t="str">
        <f>F25</f>
        <v>FCドルフィン大洋S</v>
      </c>
      <c r="G29" s="41" t="s">
        <v>67</v>
      </c>
      <c r="H29" s="38" t="str">
        <f>F24</f>
        <v>高松小SSS</v>
      </c>
      <c r="I29" s="39">
        <v>0</v>
      </c>
      <c r="J29" s="38" t="s">
        <v>63</v>
      </c>
      <c r="K29" s="39">
        <v>4</v>
      </c>
      <c r="L29" s="40" t="str">
        <f>L26</f>
        <v>息栖SSS　A</v>
      </c>
      <c r="M29" s="50"/>
      <c r="N29" s="201"/>
      <c r="O29" s="42">
        <f>IF(W25="","",+W25)</f>
        <v>3</v>
      </c>
      <c r="P29" s="43" t="str">
        <f>IF(O29="","","-")</f>
        <v>-</v>
      </c>
      <c r="Q29" s="44">
        <f>U25</f>
        <v>1</v>
      </c>
      <c r="R29" s="42">
        <f>IF(W27="","",W27)</f>
        <v>3</v>
      </c>
      <c r="S29" s="43" t="str">
        <f>IF(R29="","","-")</f>
        <v>-</v>
      </c>
      <c r="T29" s="44">
        <f>U27</f>
        <v>1</v>
      </c>
      <c r="U29" s="197"/>
      <c r="V29" s="198"/>
      <c r="W29" s="199"/>
      <c r="X29" s="42">
        <f>IF(C25="","",C25)</f>
        <v>3</v>
      </c>
      <c r="Y29" s="43" t="str">
        <f>IF(X29="","","-")</f>
        <v>-</v>
      </c>
      <c r="Z29" s="44">
        <f>IF(E25="","",E25)</f>
        <v>0</v>
      </c>
      <c r="AA29" s="42">
        <f>IF(I30="","",I30)</f>
        <v>3</v>
      </c>
      <c r="AB29" s="43" t="str">
        <f>IF(AA29="","","-")</f>
        <v>-</v>
      </c>
      <c r="AC29" s="44">
        <f>IF(K30="","",K30)</f>
        <v>0</v>
      </c>
      <c r="AD29" s="42">
        <f>IF(I34="","",I34)</f>
        <v>2</v>
      </c>
      <c r="AE29" s="43" t="str">
        <f>IF(AD29="","","-")</f>
        <v>-</v>
      </c>
      <c r="AF29" s="44">
        <f>IF(K34="","",K34)</f>
        <v>2</v>
      </c>
      <c r="AG29" s="42">
        <f>IF(C38="","",C38)</f>
        <v>0</v>
      </c>
      <c r="AH29" s="43" t="str">
        <f>IF(AG29="","","-")</f>
        <v>-</v>
      </c>
      <c r="AI29" s="44">
        <f>IF(E38="","",E38)</f>
        <v>2</v>
      </c>
      <c r="AJ29" s="42">
        <f>IF(I26="","",I26)</f>
        <v>0</v>
      </c>
      <c r="AK29" s="43" t="str">
        <f>IF(AJ29="","","-")</f>
        <v>-</v>
      </c>
      <c r="AL29" s="44">
        <f>IF(K26="","",K26)</f>
        <v>2</v>
      </c>
      <c r="AM29" s="190"/>
      <c r="AN29" s="190"/>
      <c r="AO29" s="190"/>
      <c r="AP29" s="190"/>
      <c r="AQ29" s="190"/>
      <c r="AR29" s="190"/>
      <c r="AS29" s="190"/>
      <c r="AT29" s="191"/>
      <c r="AV29" s="72">
        <f>SUM(O29,R29,U29,X29,AA29,AD29,AG29,AJ29)</f>
        <v>14</v>
      </c>
      <c r="AW29" s="72">
        <f>SUM(Q29,T29,W29,Z29,AC29,AF29,AI29,AL29)</f>
        <v>8</v>
      </c>
      <c r="AX29" s="72">
        <f>IF(AY29=0,"",RANK(AY29,$AY$24:$AY$39))</f>
        <v>4</v>
      </c>
      <c r="AY29" s="72">
        <f>AS28*10000+AR28*100+AP28</f>
        <v>130614</v>
      </c>
      <c r="AZ29" s="72">
        <f>AT28</f>
        <v>4</v>
      </c>
      <c r="BA29" s="72" t="str">
        <f>N28</f>
        <v>牛堀SSS</v>
      </c>
    </row>
    <row r="30" spans="1:53" ht="22.5" customHeight="1" x14ac:dyDescent="0.15">
      <c r="A30" s="37" t="s">
        <v>66</v>
      </c>
      <c r="B30" s="38" t="str">
        <f>B26</f>
        <v>軽野SSS</v>
      </c>
      <c r="C30" s="39">
        <v>0</v>
      </c>
      <c r="D30" s="38" t="s">
        <v>63</v>
      </c>
      <c r="E30" s="39">
        <v>2</v>
      </c>
      <c r="F30" s="40" t="str">
        <f>B27</f>
        <v>玉造FC</v>
      </c>
      <c r="G30" s="41" t="s">
        <v>67</v>
      </c>
      <c r="H30" s="38" t="str">
        <f>H26</f>
        <v>牛堀SSS</v>
      </c>
      <c r="I30" s="39">
        <v>3</v>
      </c>
      <c r="J30" s="38" t="s">
        <v>63</v>
      </c>
      <c r="K30" s="39">
        <v>0</v>
      </c>
      <c r="L30" s="40" t="str">
        <f>L27</f>
        <v>軽野SSS</v>
      </c>
      <c r="M30" s="50"/>
      <c r="N30" s="200" t="str">
        <f>X22</f>
        <v>FCドルフィン大洋S</v>
      </c>
      <c r="O30" s="178" t="str">
        <f>IF(O31="","",IF(O31-Q31&gt;=1,"○",IF(O31-Q31&lt;=-1,"●",IF(O31="","",IF(O31-Q31=0,"△","")))))</f>
        <v>○</v>
      </c>
      <c r="P30" s="179"/>
      <c r="Q30" s="180"/>
      <c r="R30" s="178" t="str">
        <f>IF(R31="","",IF(R31-T31&gt;=1,"○",IF(R31-T31&lt;=-1,"●",IF(R31="","",IF(R31-T31=0,"△","")))))</f>
        <v>○</v>
      </c>
      <c r="S30" s="179"/>
      <c r="T30" s="180"/>
      <c r="U30" s="178" t="str">
        <f>IF(U31="","",IF(U31-W31&gt;=1,"○",IF(U31-W31&lt;=-1,"●",IF(U31="","",IF(U31-W31=0,"△","")))))</f>
        <v>●</v>
      </c>
      <c r="V30" s="179"/>
      <c r="W30" s="180"/>
      <c r="X30" s="194"/>
      <c r="Y30" s="195"/>
      <c r="Z30" s="196"/>
      <c r="AA30" s="178" t="str">
        <f>IF(AA31="","",IF(AA31-AC31&gt;=1,"○",IF(AA31-AC31&lt;=-1,"●",IF(AA31="","",IF(AA31-AC31=0,"△","")))))</f>
        <v>○</v>
      </c>
      <c r="AB30" s="179"/>
      <c r="AC30" s="180"/>
      <c r="AD30" s="178" t="str">
        <f>IF(AD31="","",IF(AD31-AF31&gt;=1,"○",IF(AD31-AF31&lt;=-1,"●",IF(AD31="","",IF(AD31-AF31=0,"△","")))))</f>
        <v>○</v>
      </c>
      <c r="AE30" s="179"/>
      <c r="AF30" s="180"/>
      <c r="AG30" s="178" t="str">
        <f>IF(AG31="","",IF(AG31-AI31&gt;=1,"○",IF(AG31-AI31&lt;=-1,"●",IF(AG31="","",IF(AG31-AI31=0,"△","")))))</f>
        <v>○</v>
      </c>
      <c r="AH30" s="179"/>
      <c r="AI30" s="180"/>
      <c r="AJ30" s="178" t="str">
        <f>IF(AJ31="","",IF(AJ31-AL31&gt;=1,"○",IF(AJ31-AL31&lt;=-1,"●",IF(AJ31="","",IF(AJ31-AL31=0,"△","")))))</f>
        <v>●</v>
      </c>
      <c r="AK30" s="179"/>
      <c r="AL30" s="180"/>
      <c r="AM30" s="174">
        <f>COUNTIF($O30:$AL30,"○")</f>
        <v>5</v>
      </c>
      <c r="AN30" s="174">
        <f>COUNTIF($O30:$AL30,"●")</f>
        <v>2</v>
      </c>
      <c r="AO30" s="174">
        <f>COUNTIF($O30:$AL30,"△")</f>
        <v>0</v>
      </c>
      <c r="AP30" s="190">
        <f>IF(AV31="","",AV31)</f>
        <v>9</v>
      </c>
      <c r="AQ30" s="190">
        <f>IF(AW31="","",AW31)</f>
        <v>10</v>
      </c>
      <c r="AR30" s="190">
        <f>+AP30-AQ30</f>
        <v>-1</v>
      </c>
      <c r="AS30" s="190">
        <f>AM30*3+AO30</f>
        <v>15</v>
      </c>
      <c r="AT30" s="191">
        <f>+AX31</f>
        <v>3</v>
      </c>
    </row>
    <row r="31" spans="1:53" ht="22.5" customHeight="1" thickBot="1" x14ac:dyDescent="0.2">
      <c r="A31" s="45" t="s">
        <v>66</v>
      </c>
      <c r="B31" s="46" t="str">
        <f>F26</f>
        <v>三笠小SSS</v>
      </c>
      <c r="C31" s="47">
        <v>0</v>
      </c>
      <c r="D31" s="46" t="s">
        <v>63</v>
      </c>
      <c r="E31" s="47">
        <v>6</v>
      </c>
      <c r="F31" s="48" t="str">
        <f>F27</f>
        <v>息栖SSS　A</v>
      </c>
      <c r="G31" s="49" t="s">
        <v>67</v>
      </c>
      <c r="H31" s="46" t="str">
        <f>H27</f>
        <v>FCドルフィン大洋S</v>
      </c>
      <c r="I31" s="47">
        <v>2</v>
      </c>
      <c r="J31" s="46" t="s">
        <v>63</v>
      </c>
      <c r="K31" s="47">
        <v>0</v>
      </c>
      <c r="L31" s="48" t="str">
        <f>L24</f>
        <v>三笠小SSS</v>
      </c>
      <c r="M31" s="50"/>
      <c r="N31" s="201"/>
      <c r="O31" s="42">
        <f>IF(Z25="","",+Z25)</f>
        <v>3</v>
      </c>
      <c r="P31" s="43" t="str">
        <f>IF(O31="","","-")</f>
        <v>-</v>
      </c>
      <c r="Q31" s="44">
        <f>X25</f>
        <v>1</v>
      </c>
      <c r="R31" s="42">
        <f>IF(Z27="","",+Z27)</f>
        <v>1</v>
      </c>
      <c r="S31" s="43" t="str">
        <f>IF(R31="","","-")</f>
        <v>-</v>
      </c>
      <c r="T31" s="44">
        <f>X27</f>
        <v>0</v>
      </c>
      <c r="U31" s="42">
        <f>IF(Z29="","",Z29)</f>
        <v>0</v>
      </c>
      <c r="V31" s="43" t="str">
        <f>IF(U31="","","-")</f>
        <v>-</v>
      </c>
      <c r="W31" s="44">
        <f>X29</f>
        <v>3</v>
      </c>
      <c r="X31" s="197"/>
      <c r="Y31" s="198"/>
      <c r="Z31" s="199"/>
      <c r="AA31" s="42">
        <f>IF(I27="","",I27)</f>
        <v>2</v>
      </c>
      <c r="AB31" s="43" t="str">
        <f>IF(AA31="","","-")</f>
        <v>-</v>
      </c>
      <c r="AC31" s="44">
        <f>IF(K27="","",K27)</f>
        <v>0</v>
      </c>
      <c r="AD31" s="42">
        <f>IF(I31="","",I31)</f>
        <v>2</v>
      </c>
      <c r="AE31" s="43" t="str">
        <f>IF(AD31="","","-")</f>
        <v>-</v>
      </c>
      <c r="AF31" s="44">
        <f>IF(K31="","",K31)</f>
        <v>0</v>
      </c>
      <c r="AG31" s="42">
        <f>IF(I35="","",I35)</f>
        <v>1</v>
      </c>
      <c r="AH31" s="43" t="str">
        <f>IF(AG31="","","-")</f>
        <v>-</v>
      </c>
      <c r="AI31" s="44">
        <f>IF(K35="","",K35)</f>
        <v>0</v>
      </c>
      <c r="AJ31" s="42">
        <f>IF(C39="","",C39)</f>
        <v>0</v>
      </c>
      <c r="AK31" s="43" t="str">
        <f>IF(AJ31="","","-")</f>
        <v>-</v>
      </c>
      <c r="AL31" s="44">
        <f>IF(E39="","",E39)</f>
        <v>6</v>
      </c>
      <c r="AM31" s="190"/>
      <c r="AN31" s="190"/>
      <c r="AO31" s="190"/>
      <c r="AP31" s="190"/>
      <c r="AQ31" s="190"/>
      <c r="AR31" s="190"/>
      <c r="AS31" s="190"/>
      <c r="AT31" s="191"/>
      <c r="AV31" s="72">
        <f>SUM(O31,R31,U31,X31,AA31,AD31,AG31,AJ31)</f>
        <v>9</v>
      </c>
      <c r="AW31" s="72">
        <f>SUM(Q31,T31,W31,Z31,AC31,AF31,AI31,AL31)</f>
        <v>10</v>
      </c>
      <c r="AX31" s="72">
        <f>IF(AY31=0,"",RANK(AY31,$AY$24:$AY$39))</f>
        <v>3</v>
      </c>
      <c r="AY31" s="72">
        <f>AS30*10000+AR30*100+AP30</f>
        <v>149909</v>
      </c>
      <c r="AZ31" s="72">
        <f>AT30</f>
        <v>3</v>
      </c>
      <c r="BA31" s="72" t="str">
        <f>N30</f>
        <v>FCドルフィン大洋S</v>
      </c>
    </row>
    <row r="32" spans="1:53" ht="22.5" customHeight="1" thickTop="1" x14ac:dyDescent="0.15">
      <c r="A32" s="32" t="s">
        <v>68</v>
      </c>
      <c r="B32" s="33" t="str">
        <f>B24</f>
        <v>横瀬SSS</v>
      </c>
      <c r="C32" s="34">
        <v>1</v>
      </c>
      <c r="D32" s="33" t="s">
        <v>63</v>
      </c>
      <c r="E32" s="34">
        <v>3</v>
      </c>
      <c r="F32" s="35" t="str">
        <f>F25</f>
        <v>FCドルフィン大洋S</v>
      </c>
      <c r="G32" s="36" t="s">
        <v>69</v>
      </c>
      <c r="H32" s="33" t="str">
        <f>B24</f>
        <v>横瀬SSS</v>
      </c>
      <c r="I32" s="34">
        <v>0</v>
      </c>
      <c r="J32" s="33" t="s">
        <v>63</v>
      </c>
      <c r="K32" s="34">
        <v>3</v>
      </c>
      <c r="L32" s="35" t="str">
        <f>F27</f>
        <v>息栖SSS　A</v>
      </c>
      <c r="M32" s="50"/>
      <c r="N32" s="200" t="str">
        <f>AA22</f>
        <v>軽野SSS</v>
      </c>
      <c r="O32" s="178" t="str">
        <f>IF(O33="","",IF(O33-Q33&gt;=1,"○",IF(O33-Q33&lt;=-1,"●",IF(O33="","",IF(O33-Q33=0,"△","")))))</f>
        <v>●</v>
      </c>
      <c r="P32" s="179"/>
      <c r="Q32" s="180"/>
      <c r="R32" s="178" t="str">
        <f>IF(R33="","",IF(R33-T33&gt;=1,"○",IF(R33-T33&lt;=-1,"●",IF(R33="","",IF(R33-T33=0,"△","")))))</f>
        <v>●</v>
      </c>
      <c r="S32" s="179"/>
      <c r="T32" s="180"/>
      <c r="U32" s="178" t="str">
        <f>IF(U33="","",IF(U33-W33&gt;=1,"○",IF(U33-W33&lt;=-1,"●",IF(U33="","",IF(U33-W33=0,"△","")))))</f>
        <v>●</v>
      </c>
      <c r="V32" s="179"/>
      <c r="W32" s="180"/>
      <c r="X32" s="178" t="str">
        <f>IF(X33="","",IF(X33-Z33&gt;=1,"○",IF(X33-Z33&lt;=-1,"●",IF(X33="","",IF(X33-Z33=0,"△","")))))</f>
        <v>●</v>
      </c>
      <c r="Y32" s="179"/>
      <c r="Z32" s="180"/>
      <c r="AA32" s="194"/>
      <c r="AB32" s="195"/>
      <c r="AC32" s="196"/>
      <c r="AD32" s="178" t="str">
        <f>IF(AD33="","",IF(AD33-AF33&gt;=1,"○",IF(AD33-AF33&lt;=-1,"●",IF(AD33="","",IF(AD33-AF33=0,"△","")))))</f>
        <v>○</v>
      </c>
      <c r="AE32" s="179"/>
      <c r="AF32" s="180"/>
      <c r="AG32" s="178" t="str">
        <f>IF(AG33="","",IF(AG33-AI33&gt;=1,"○",IF(AG33-AI33&lt;=-1,"●",IF(AG33="","",IF(AG33-AI33=0,"△","")))))</f>
        <v>●</v>
      </c>
      <c r="AH32" s="179"/>
      <c r="AI32" s="180"/>
      <c r="AJ32" s="178" t="str">
        <f>IF(AJ33="","",IF(AJ33-AL33&gt;=1,"○",IF(AJ33-AL33&lt;=-1,"●",IF(AJ33="","",IF(AJ33-AL33=0,"△","")))))</f>
        <v>●</v>
      </c>
      <c r="AK32" s="179"/>
      <c r="AL32" s="180"/>
      <c r="AM32" s="174">
        <f>COUNTIF($O32:$AL32,"○")</f>
        <v>1</v>
      </c>
      <c r="AN32" s="174">
        <f>COUNTIF($O32:$AL32,"●")</f>
        <v>6</v>
      </c>
      <c r="AO32" s="174">
        <f>COUNTIF($O32:$AL32,"△")</f>
        <v>0</v>
      </c>
      <c r="AP32" s="190">
        <f>IF(AV33="","",AV33)</f>
        <v>5</v>
      </c>
      <c r="AQ32" s="190">
        <f>IF(AW33="","",AW33)</f>
        <v>19</v>
      </c>
      <c r="AR32" s="190">
        <f>+AP32-AQ32</f>
        <v>-14</v>
      </c>
      <c r="AS32" s="190">
        <f>AM32*3+AO32</f>
        <v>3</v>
      </c>
      <c r="AT32" s="191">
        <f>+AX33</f>
        <v>7</v>
      </c>
    </row>
    <row r="33" spans="1:53" ht="22.5" customHeight="1" x14ac:dyDescent="0.15">
      <c r="A33" s="37" t="s">
        <v>68</v>
      </c>
      <c r="B33" s="38" t="str">
        <f>F24</f>
        <v>高松小SSS</v>
      </c>
      <c r="C33" s="39">
        <v>1</v>
      </c>
      <c r="D33" s="38" t="s">
        <v>63</v>
      </c>
      <c r="E33" s="39">
        <v>3</v>
      </c>
      <c r="F33" s="40" t="str">
        <f>B25</f>
        <v>牛堀SSS</v>
      </c>
      <c r="G33" s="41" t="s">
        <v>69</v>
      </c>
      <c r="H33" s="38" t="str">
        <f>F24</f>
        <v>高松小SSS</v>
      </c>
      <c r="I33" s="39">
        <v>3</v>
      </c>
      <c r="J33" s="38" t="s">
        <v>63</v>
      </c>
      <c r="K33" s="39">
        <v>1</v>
      </c>
      <c r="L33" s="40" t="str">
        <f>L27</f>
        <v>軽野SSS</v>
      </c>
      <c r="M33" s="50"/>
      <c r="N33" s="201"/>
      <c r="O33" s="42">
        <f>IF(AC25="","",+AC25)</f>
        <v>1</v>
      </c>
      <c r="P33" s="43" t="str">
        <f>IF(O33="","","-")</f>
        <v>-</v>
      </c>
      <c r="Q33" s="44">
        <f>AA25</f>
        <v>3</v>
      </c>
      <c r="R33" s="42">
        <f>IF(AC27="","",+AC27)</f>
        <v>1</v>
      </c>
      <c r="S33" s="43" t="str">
        <f>IF(R33="","","-")</f>
        <v>-</v>
      </c>
      <c r="T33" s="44">
        <f>AA27</f>
        <v>3</v>
      </c>
      <c r="U33" s="42">
        <f>IF(AC29="","",AC29)</f>
        <v>0</v>
      </c>
      <c r="V33" s="43" t="str">
        <f>IF(U33="","","-")</f>
        <v>-</v>
      </c>
      <c r="W33" s="44">
        <f>AA29</f>
        <v>3</v>
      </c>
      <c r="X33" s="42">
        <f>IF(AC31="","",AC31)</f>
        <v>0</v>
      </c>
      <c r="Y33" s="43" t="str">
        <f>IF(X33="","","-")</f>
        <v>-</v>
      </c>
      <c r="Z33" s="44">
        <f>AA31</f>
        <v>2</v>
      </c>
      <c r="AA33" s="197"/>
      <c r="AB33" s="198"/>
      <c r="AC33" s="199"/>
      <c r="AD33" s="42">
        <f>IF(C26="","",C26)</f>
        <v>3</v>
      </c>
      <c r="AE33" s="43" t="str">
        <f>IF(AD33="","","-")</f>
        <v>-</v>
      </c>
      <c r="AF33" s="44">
        <f>IF(E26="","",E26)</f>
        <v>0</v>
      </c>
      <c r="AG33" s="42">
        <f>IF(C30="","",C30)</f>
        <v>0</v>
      </c>
      <c r="AH33" s="43" t="str">
        <f>IF(AG33="","","-")</f>
        <v>-</v>
      </c>
      <c r="AI33" s="44">
        <f>IF(E30="","",E30)</f>
        <v>2</v>
      </c>
      <c r="AJ33" s="42">
        <f>IF(C34="","",C34)</f>
        <v>0</v>
      </c>
      <c r="AK33" s="43" t="str">
        <f>IF(AJ33="","","-")</f>
        <v>-</v>
      </c>
      <c r="AL33" s="44">
        <f>IF(E34="","",E34)</f>
        <v>6</v>
      </c>
      <c r="AM33" s="190"/>
      <c r="AN33" s="190"/>
      <c r="AO33" s="190"/>
      <c r="AP33" s="190"/>
      <c r="AQ33" s="190"/>
      <c r="AR33" s="190"/>
      <c r="AS33" s="190"/>
      <c r="AT33" s="191"/>
      <c r="AV33" s="72">
        <f>SUM(O33,R33,U33,X33,AA33,AD33,AG33,AJ33)</f>
        <v>5</v>
      </c>
      <c r="AW33" s="72">
        <f>SUM(Q33,T33,W33,Z33,AC33,AF33,AI33,AL33)</f>
        <v>19</v>
      </c>
      <c r="AX33" s="72">
        <f>IF(AY33=0,"",RANK(AY33,$AY$24:$AY$39))</f>
        <v>7</v>
      </c>
      <c r="AY33" s="72">
        <f>AS32*10000+AR32*100+AP32</f>
        <v>28605</v>
      </c>
      <c r="AZ33" s="72">
        <f>AT32</f>
        <v>7</v>
      </c>
      <c r="BA33" s="72" t="str">
        <f>N32</f>
        <v>軽野SSS</v>
      </c>
    </row>
    <row r="34" spans="1:53" ht="22.5" customHeight="1" x14ac:dyDescent="0.15">
      <c r="A34" s="37" t="s">
        <v>68</v>
      </c>
      <c r="B34" s="38" t="str">
        <f>B26</f>
        <v>軽野SSS</v>
      </c>
      <c r="C34" s="39">
        <v>0</v>
      </c>
      <c r="D34" s="38" t="s">
        <v>63</v>
      </c>
      <c r="E34" s="39">
        <v>6</v>
      </c>
      <c r="F34" s="40" t="str">
        <f>F27</f>
        <v>息栖SSS　A</v>
      </c>
      <c r="G34" s="41" t="s">
        <v>69</v>
      </c>
      <c r="H34" s="38" t="str">
        <f>H26</f>
        <v>牛堀SSS</v>
      </c>
      <c r="I34" s="39">
        <v>2</v>
      </c>
      <c r="J34" s="38" t="s">
        <v>63</v>
      </c>
      <c r="K34" s="39">
        <v>2</v>
      </c>
      <c r="L34" s="40" t="str">
        <f>L24</f>
        <v>三笠小SSS</v>
      </c>
      <c r="M34" s="50"/>
      <c r="N34" s="192" t="str">
        <f>AD22</f>
        <v>三笠小SSS</v>
      </c>
      <c r="O34" s="181" t="str">
        <f>IF(O35="","",IF(O35-Q35&gt;=1,"○",IF(O35-Q35&lt;=-1,"●",IF(O35="","",IF(O35-Q35=0,"△","")))))</f>
        <v>●</v>
      </c>
      <c r="P34" s="182"/>
      <c r="Q34" s="183"/>
      <c r="R34" s="181" t="str">
        <f>IF(R35="","",IF(R35-T35&gt;=1,"○",IF(R35-T35&lt;=-1,"●",IF(R35="","",IF(R35-T35=0,"△","")))))</f>
        <v>●</v>
      </c>
      <c r="S34" s="182"/>
      <c r="T34" s="183"/>
      <c r="U34" s="178" t="str">
        <f>IF(U35="","",IF(U35-W35&gt;=1,"○",IF(U35-W35&lt;=-1,"●",IF(U35="","",IF(U35-W35=0,"△","")))))</f>
        <v>△</v>
      </c>
      <c r="V34" s="179"/>
      <c r="W34" s="180"/>
      <c r="X34" s="181" t="str">
        <f>IF(X35="","",IF(X35-Z35&gt;=1,"○",IF(X35-Z35&lt;=-1,"●",IF(X35="","",IF(X35-Z35=0,"△","")))))</f>
        <v>●</v>
      </c>
      <c r="Y34" s="182"/>
      <c r="Z34" s="183"/>
      <c r="AA34" s="181" t="str">
        <f>IF(AA35="","",IF(AA35-AC35&gt;=1,"○",IF(AA35-AC35&lt;=-1,"●",IF(AA35="","",IF(AA35-AC35=0,"△","")))))</f>
        <v>●</v>
      </c>
      <c r="AB34" s="182"/>
      <c r="AC34" s="183"/>
      <c r="AD34" s="184"/>
      <c r="AE34" s="185"/>
      <c r="AF34" s="186"/>
      <c r="AG34" s="181" t="str">
        <f>IF(AG35="","",IF(AG35-AI35&gt;=1,"○",IF(AG35-AI35&lt;=-1,"●",IF(AG35="","",IF(AG35-AI35=0,"△","")))))</f>
        <v>●</v>
      </c>
      <c r="AH34" s="182"/>
      <c r="AI34" s="183"/>
      <c r="AJ34" s="181" t="str">
        <f>IF(AJ35="","",IF(AJ35-AL35&gt;=1,"○",IF(AJ35-AL35&lt;=-1,"●",IF(AJ35="","",IF(AJ35-AL35=0,"△","")))))</f>
        <v>●</v>
      </c>
      <c r="AK34" s="182"/>
      <c r="AL34" s="183"/>
      <c r="AM34" s="174">
        <f>COUNTIF($O34:$AL34,"○")</f>
        <v>0</v>
      </c>
      <c r="AN34" s="174">
        <f>COUNTIF($O34:$AL34,"●")</f>
        <v>6</v>
      </c>
      <c r="AO34" s="174">
        <f>COUNTIF($O34:$AL34,"△")</f>
        <v>1</v>
      </c>
      <c r="AP34" s="174">
        <f>IF(AV35="","",AV35)</f>
        <v>6</v>
      </c>
      <c r="AQ34" s="174">
        <f>IF(AW35="","",AW35)</f>
        <v>24</v>
      </c>
      <c r="AR34" s="174">
        <f>+AP34-AQ34</f>
        <v>-18</v>
      </c>
      <c r="AS34" s="174">
        <f>AM34*3+AO34</f>
        <v>1</v>
      </c>
      <c r="AT34" s="176">
        <f>+AX35</f>
        <v>8</v>
      </c>
    </row>
    <row r="35" spans="1:53" ht="22.5" customHeight="1" thickBot="1" x14ac:dyDescent="0.2">
      <c r="A35" s="45" t="s">
        <v>68</v>
      </c>
      <c r="B35" s="46" t="str">
        <f>F26</f>
        <v>三笠小SSS</v>
      </c>
      <c r="C35" s="47">
        <v>0</v>
      </c>
      <c r="D35" s="46" t="s">
        <v>63</v>
      </c>
      <c r="E35" s="47">
        <v>3</v>
      </c>
      <c r="F35" s="48" t="str">
        <f>B27</f>
        <v>玉造FC</v>
      </c>
      <c r="G35" s="49" t="s">
        <v>69</v>
      </c>
      <c r="H35" s="46" t="str">
        <f>H27</f>
        <v>FCドルフィン大洋S</v>
      </c>
      <c r="I35" s="47">
        <v>1</v>
      </c>
      <c r="J35" s="46" t="s">
        <v>63</v>
      </c>
      <c r="K35" s="47">
        <v>0</v>
      </c>
      <c r="L35" s="48" t="str">
        <f>L25</f>
        <v>玉造FC</v>
      </c>
      <c r="M35" s="50"/>
      <c r="N35" s="201"/>
      <c r="O35" s="42">
        <f>IF(AF25="","",+AF25)</f>
        <v>1</v>
      </c>
      <c r="P35" s="43" t="str">
        <f>IF(O35="","","-")</f>
        <v>-</v>
      </c>
      <c r="Q35" s="44">
        <f>AD25</f>
        <v>4</v>
      </c>
      <c r="R35" s="42">
        <f>IF(AF27="","",AF27)</f>
        <v>3</v>
      </c>
      <c r="S35" s="43" t="str">
        <f>IF(R35="","","-")</f>
        <v>-</v>
      </c>
      <c r="T35" s="44">
        <f>AD27</f>
        <v>4</v>
      </c>
      <c r="U35" s="42">
        <f>IF(AF29="","",AF29)</f>
        <v>2</v>
      </c>
      <c r="V35" s="43" t="str">
        <f>IF(U35="","","-")</f>
        <v>-</v>
      </c>
      <c r="W35" s="44">
        <f>AD29</f>
        <v>2</v>
      </c>
      <c r="X35" s="42">
        <f>IF(AF31="","",AF31)</f>
        <v>0</v>
      </c>
      <c r="Y35" s="43" t="str">
        <f>IF(X35="","","-")</f>
        <v>-</v>
      </c>
      <c r="Z35" s="44">
        <f>AD31</f>
        <v>2</v>
      </c>
      <c r="AA35" s="42">
        <f>IF(AF33="","",AF33)</f>
        <v>0</v>
      </c>
      <c r="AB35" s="43" t="str">
        <f>IF(AA35="","","-")</f>
        <v>-</v>
      </c>
      <c r="AC35" s="44">
        <f>AD33</f>
        <v>3</v>
      </c>
      <c r="AD35" s="197"/>
      <c r="AE35" s="198"/>
      <c r="AF35" s="199"/>
      <c r="AG35" s="42">
        <f>IF(C35="","",C35)</f>
        <v>0</v>
      </c>
      <c r="AH35" s="43" t="str">
        <f>IF(AG35="","","-")</f>
        <v>-</v>
      </c>
      <c r="AI35" s="44">
        <f>IF(E35="","",E35)</f>
        <v>3</v>
      </c>
      <c r="AJ35" s="42">
        <f>IF(C31="","",C31)</f>
        <v>0</v>
      </c>
      <c r="AK35" s="43" t="str">
        <f>IF(AJ35="","","-")</f>
        <v>-</v>
      </c>
      <c r="AL35" s="44">
        <f>IF(E31="","",E31)</f>
        <v>6</v>
      </c>
      <c r="AM35" s="190"/>
      <c r="AN35" s="190"/>
      <c r="AO35" s="190"/>
      <c r="AP35" s="190"/>
      <c r="AQ35" s="190"/>
      <c r="AR35" s="190"/>
      <c r="AS35" s="190"/>
      <c r="AT35" s="191"/>
      <c r="AV35" s="72">
        <f>SUM(O35,R35,U35,X35,AA35,AD35,AG35,AJ35)</f>
        <v>6</v>
      </c>
      <c r="AW35" s="72">
        <f>SUM(Q35,T35,W35,Z35,AC35,AF35,AI35,AL35)</f>
        <v>24</v>
      </c>
      <c r="AX35" s="72">
        <f>IF(AY35=0,"",RANK(AY35,$AY$24:$AY$39))</f>
        <v>8</v>
      </c>
      <c r="AY35" s="72">
        <f>AS34*10000+AR34*100+AP34</f>
        <v>8206</v>
      </c>
      <c r="AZ35" s="72">
        <f>AT34</f>
        <v>8</v>
      </c>
      <c r="BA35" s="72" t="str">
        <f>N34</f>
        <v>三笠小SSS</v>
      </c>
    </row>
    <row r="36" spans="1:53" ht="22.5" customHeight="1" thickTop="1" x14ac:dyDescent="0.15">
      <c r="A36" s="32" t="s">
        <v>70</v>
      </c>
      <c r="B36" s="33" t="str">
        <f>B24</f>
        <v>横瀬SSS</v>
      </c>
      <c r="C36" s="34">
        <v>3</v>
      </c>
      <c r="D36" s="33" t="s">
        <v>63</v>
      </c>
      <c r="E36" s="34">
        <v>1</v>
      </c>
      <c r="F36" s="35" t="str">
        <f>B26</f>
        <v>軽野SSS</v>
      </c>
      <c r="G36" s="65"/>
      <c r="H36" s="66"/>
      <c r="I36" s="66"/>
      <c r="J36" s="66"/>
      <c r="K36" s="66"/>
      <c r="L36" s="67"/>
      <c r="N36" s="200" t="str">
        <f>AG22</f>
        <v>玉造FC</v>
      </c>
      <c r="O36" s="178" t="str">
        <f>IF(O37="","",IF(O37-Q37&gt;=1,"○",IF(O37-Q37&lt;=-1,"●",IF(O37="","",IF(O37-Q37=0,"△","")))))</f>
        <v>○</v>
      </c>
      <c r="P36" s="179"/>
      <c r="Q36" s="180"/>
      <c r="R36" s="178" t="str">
        <f>IF(R37="","",IF(R37-T37&gt;=1,"○",IF(R37-T37&lt;=-1,"●",IF(R37="","",IF(R37-T37=0,"△","")))))</f>
        <v>○</v>
      </c>
      <c r="S36" s="179"/>
      <c r="T36" s="180"/>
      <c r="U36" s="178" t="str">
        <f>IF(U37="","",IF(U37-W37&gt;=1,"○",IF(U37-W37&lt;=-1,"●",IF(U37="","",IF(U37-W37=0,"△","")))))</f>
        <v>○</v>
      </c>
      <c r="V36" s="179"/>
      <c r="W36" s="180"/>
      <c r="X36" s="178" t="str">
        <f>IF(X37="","",IF(X37-Z37&gt;=1,"○",IF(X37-Z37&lt;=-1,"●",IF(X37="","",IF(X37-Z37=0,"△","")))))</f>
        <v>●</v>
      </c>
      <c r="Y36" s="179"/>
      <c r="Z36" s="180"/>
      <c r="AA36" s="178" t="str">
        <f>IF(AA37="","",IF(AA37-AC37&gt;=1,"○",IF(AA37-AC37&lt;=-1,"●",IF(AA37="","",IF(AA37-AC37=0,"△","")))))</f>
        <v>○</v>
      </c>
      <c r="AB36" s="179"/>
      <c r="AC36" s="180"/>
      <c r="AD36" s="178" t="str">
        <f>IF(AD37="","",IF(AD37-AF37&gt;=1,"○",IF(AD37-AF37&lt;=-1,"●",IF(AD37="","",IF(AD37-AF37=0,"△","")))))</f>
        <v>○</v>
      </c>
      <c r="AE36" s="179"/>
      <c r="AF36" s="180"/>
      <c r="AG36" s="194"/>
      <c r="AH36" s="195"/>
      <c r="AI36" s="196"/>
      <c r="AJ36" s="178" t="str">
        <f>IF(AJ37="","",IF(AJ37-AL37&gt;=1,"○",IF(AJ37-AL37&lt;=-1,"●",IF(AJ37="","",IF(AJ37-AL37=0,"△","")))))</f>
        <v>●</v>
      </c>
      <c r="AK36" s="179"/>
      <c r="AL36" s="180"/>
      <c r="AM36" s="174">
        <f>COUNTIF($O36:$AL36,"○")</f>
        <v>5</v>
      </c>
      <c r="AN36" s="174">
        <f>COUNTIF($O36:$AL36,"●")</f>
        <v>2</v>
      </c>
      <c r="AO36" s="174">
        <f>COUNTIF($O36:$AL36,"△")</f>
        <v>0</v>
      </c>
      <c r="AP36" s="190">
        <f>IF(AV37="","",AV37)</f>
        <v>10</v>
      </c>
      <c r="AQ36" s="190">
        <f>IF(AW37="","",AW37)</f>
        <v>2</v>
      </c>
      <c r="AR36" s="190">
        <f>+AP36-AQ36</f>
        <v>8</v>
      </c>
      <c r="AS36" s="190">
        <f>AM36*3+AO36</f>
        <v>15</v>
      </c>
      <c r="AT36" s="191">
        <f>+AX37</f>
        <v>2</v>
      </c>
    </row>
    <row r="37" spans="1:53" ht="22.5" customHeight="1" x14ac:dyDescent="0.15">
      <c r="A37" s="37" t="s">
        <v>70</v>
      </c>
      <c r="B37" s="38" t="str">
        <f>F24</f>
        <v>高松小SSS</v>
      </c>
      <c r="C37" s="39">
        <v>4</v>
      </c>
      <c r="D37" s="38" t="s">
        <v>63</v>
      </c>
      <c r="E37" s="39">
        <v>3</v>
      </c>
      <c r="F37" s="40" t="str">
        <f>F26</f>
        <v>三笠小SSS</v>
      </c>
      <c r="G37" s="65"/>
      <c r="H37" s="66"/>
      <c r="I37" s="66"/>
      <c r="J37" s="66"/>
      <c r="K37" s="66"/>
      <c r="L37" s="67"/>
      <c r="N37" s="201"/>
      <c r="O37" s="42">
        <f>IF(AI25="","",+AI25)</f>
        <v>2</v>
      </c>
      <c r="P37" s="43" t="str">
        <f>IF(O37="","","-")</f>
        <v>-</v>
      </c>
      <c r="Q37" s="44">
        <f>AG25</f>
        <v>0</v>
      </c>
      <c r="R37" s="42">
        <f>IF(AI27="","",+AI27)</f>
        <v>1</v>
      </c>
      <c r="S37" s="43" t="str">
        <f>IF(R37="","","-")</f>
        <v>-</v>
      </c>
      <c r="T37" s="44">
        <f>AG27</f>
        <v>0</v>
      </c>
      <c r="U37" s="42">
        <f>IF(AI29="","",AI29)</f>
        <v>2</v>
      </c>
      <c r="V37" s="43" t="str">
        <f>IF(U37="","","-")</f>
        <v>-</v>
      </c>
      <c r="W37" s="44">
        <f>AG29</f>
        <v>0</v>
      </c>
      <c r="X37" s="42">
        <f>IF(AI31="","",AI31)</f>
        <v>0</v>
      </c>
      <c r="Y37" s="43" t="str">
        <f>IF(X37="","","-")</f>
        <v>-</v>
      </c>
      <c r="Z37" s="44">
        <f>AG31</f>
        <v>1</v>
      </c>
      <c r="AA37" s="42">
        <f>IF(AI33="","",AI33)</f>
        <v>2</v>
      </c>
      <c r="AB37" s="43" t="str">
        <f>IF(AA37="","","-")</f>
        <v>-</v>
      </c>
      <c r="AC37" s="44">
        <f>AG33</f>
        <v>0</v>
      </c>
      <c r="AD37" s="42">
        <f>IF(AI35="","",AI35)</f>
        <v>3</v>
      </c>
      <c r="AE37" s="43" t="str">
        <f>IF(AD37="","","-")</f>
        <v>-</v>
      </c>
      <c r="AF37" s="44">
        <f>AG35</f>
        <v>0</v>
      </c>
      <c r="AG37" s="197"/>
      <c r="AH37" s="198"/>
      <c r="AI37" s="199"/>
      <c r="AJ37" s="42">
        <f>IF(C27="","",C27)</f>
        <v>0</v>
      </c>
      <c r="AK37" s="43" t="str">
        <f>IF(AJ37="","","-")</f>
        <v>-</v>
      </c>
      <c r="AL37" s="44">
        <f>IF(E27="","",E27)</f>
        <v>1</v>
      </c>
      <c r="AM37" s="190"/>
      <c r="AN37" s="190"/>
      <c r="AO37" s="190"/>
      <c r="AP37" s="190"/>
      <c r="AQ37" s="190"/>
      <c r="AR37" s="190"/>
      <c r="AS37" s="190"/>
      <c r="AT37" s="191"/>
      <c r="AV37" s="72">
        <f>SUM(O37,R37,U37,X37,AA37,AD37,AG37,AJ37)</f>
        <v>10</v>
      </c>
      <c r="AW37" s="72">
        <f>SUM(Q37,T37,W37,Z37,AC37,AF37,AI37,AL37)</f>
        <v>2</v>
      </c>
      <c r="AX37" s="72">
        <f>IF(AY37=0,"",RANK(AY37,$AY$24:$AY$39))</f>
        <v>2</v>
      </c>
      <c r="AY37" s="72">
        <f>AS36*10000+AR36*100+AP36</f>
        <v>150810</v>
      </c>
      <c r="AZ37" s="72">
        <f>AT36</f>
        <v>2</v>
      </c>
      <c r="BA37" s="72" t="str">
        <f>N36</f>
        <v>玉造FC</v>
      </c>
    </row>
    <row r="38" spans="1:53" ht="22.5" customHeight="1" x14ac:dyDescent="0.15">
      <c r="A38" s="37" t="s">
        <v>70</v>
      </c>
      <c r="B38" s="38" t="str">
        <f>B25</f>
        <v>牛堀SSS</v>
      </c>
      <c r="C38" s="39">
        <v>0</v>
      </c>
      <c r="D38" s="38" t="s">
        <v>63</v>
      </c>
      <c r="E38" s="39">
        <v>2</v>
      </c>
      <c r="F38" s="40" t="str">
        <f>B27</f>
        <v>玉造FC</v>
      </c>
      <c r="G38" s="65"/>
      <c r="H38" s="66"/>
      <c r="I38" s="66"/>
      <c r="J38" s="66"/>
      <c r="K38" s="66"/>
      <c r="L38" s="67"/>
      <c r="N38" s="192" t="str">
        <f>AJ22</f>
        <v>息栖SSS　A</v>
      </c>
      <c r="O38" s="181" t="str">
        <f>IF(O39="","",IF(O39-Q39&gt;=1,"○",IF(O39-Q39&lt;=-1,"●",IF(O39="","",IF(O39-Q39=0,"△","")))))</f>
        <v>○</v>
      </c>
      <c r="P38" s="182"/>
      <c r="Q38" s="183"/>
      <c r="R38" s="181" t="str">
        <f>IF(R39="","",IF(R39-T39&gt;=1,"○",IF(R39-T39&lt;=-1,"●",IF(R39="","",IF(R39-T39=0,"△","")))))</f>
        <v>○</v>
      </c>
      <c r="S38" s="182"/>
      <c r="T38" s="183"/>
      <c r="U38" s="181" t="str">
        <f>IF(U39="","",IF(U39-W39&gt;=1,"○",IF(U39-W39&lt;=-1,"●",IF(U39="","",IF(U39-W39=0,"△","")))))</f>
        <v>○</v>
      </c>
      <c r="V38" s="182"/>
      <c r="W38" s="183"/>
      <c r="X38" s="181" t="str">
        <f>IF(X39="","",IF(X39-Z39&gt;=1,"○",IF(X39-Z39&lt;=-1,"●",IF(X39="","",IF(X39-Z39=0,"△","")))))</f>
        <v>○</v>
      </c>
      <c r="Y38" s="182"/>
      <c r="Z38" s="183"/>
      <c r="AA38" s="178" t="str">
        <f>IF(AA39="","",IF(AA39-AC39&gt;=1,"○",IF(AA39-AC39&lt;=-1,"●",IF(AA39="","",IF(AA39-AC39=0,"△","")))))</f>
        <v>○</v>
      </c>
      <c r="AB38" s="179"/>
      <c r="AC38" s="180"/>
      <c r="AD38" s="181" t="str">
        <f>IF(AD39="","",IF(AD39-AF39&gt;=1,"○",IF(AD39-AF39&lt;=-1,"●",IF(AD39="","",IF(AD39-AF39=0,"△","")))))</f>
        <v>○</v>
      </c>
      <c r="AE38" s="182"/>
      <c r="AF38" s="183"/>
      <c r="AG38" s="181" t="str">
        <f>IF(AG39="","",IF(AG39-AI39&gt;=1,"○",IF(AG39-AI39&lt;=-1,"●",IF(AG39="","",IF(AG39-AI39=0,"△","")))))</f>
        <v>○</v>
      </c>
      <c r="AH38" s="182"/>
      <c r="AI38" s="183"/>
      <c r="AJ38" s="184"/>
      <c r="AK38" s="185"/>
      <c r="AL38" s="186"/>
      <c r="AM38" s="174">
        <f>COUNTIF($O38:$AL38,"○")</f>
        <v>7</v>
      </c>
      <c r="AN38" s="174">
        <f>COUNTIF($O38:$AL38,"●")</f>
        <v>0</v>
      </c>
      <c r="AO38" s="174">
        <f>COUNTIF($O38:$AL38,"△")</f>
        <v>0</v>
      </c>
      <c r="AP38" s="174">
        <f>IF(AV39="","",AV39)</f>
        <v>28</v>
      </c>
      <c r="AQ38" s="174">
        <f>IF(AW39="","",AW39)</f>
        <v>0</v>
      </c>
      <c r="AR38" s="174">
        <f>+AP38-AQ38</f>
        <v>28</v>
      </c>
      <c r="AS38" s="174">
        <f>AM38*3+AO38</f>
        <v>21</v>
      </c>
      <c r="AT38" s="176">
        <f>+AX39</f>
        <v>1</v>
      </c>
    </row>
    <row r="39" spans="1:53" ht="22.5" customHeight="1" thickBot="1" x14ac:dyDescent="0.2">
      <c r="A39" s="57" t="s">
        <v>70</v>
      </c>
      <c r="B39" s="58" t="str">
        <f>F25</f>
        <v>FCドルフィン大洋S</v>
      </c>
      <c r="C39" s="59">
        <v>0</v>
      </c>
      <c r="D39" s="58" t="s">
        <v>63</v>
      </c>
      <c r="E39" s="59">
        <v>6</v>
      </c>
      <c r="F39" s="60" t="str">
        <f>F27</f>
        <v>息栖SSS　A</v>
      </c>
      <c r="G39" s="68"/>
      <c r="H39" s="69"/>
      <c r="I39" s="69"/>
      <c r="J39" s="69"/>
      <c r="K39" s="69"/>
      <c r="L39" s="70"/>
      <c r="N39" s="193"/>
      <c r="O39" s="61">
        <f>IF(AL25="","",+AL25)</f>
        <v>3</v>
      </c>
      <c r="P39" s="62" t="str">
        <f>IF(O39="","","-")</f>
        <v>-</v>
      </c>
      <c r="Q39" s="63">
        <f>AJ25</f>
        <v>0</v>
      </c>
      <c r="R39" s="61">
        <f>IF(AL27="","",+AL27)</f>
        <v>4</v>
      </c>
      <c r="S39" s="62" t="str">
        <f>IF(R39="","","-")</f>
        <v>-</v>
      </c>
      <c r="T39" s="63">
        <f>AJ27</f>
        <v>0</v>
      </c>
      <c r="U39" s="61">
        <f>IF(AL29="","",AL29)</f>
        <v>2</v>
      </c>
      <c r="V39" s="62" t="str">
        <f>IF(U39="","","-")</f>
        <v>-</v>
      </c>
      <c r="W39" s="63">
        <f>AJ29</f>
        <v>0</v>
      </c>
      <c r="X39" s="61">
        <f>IF(AL31="","",AL31)</f>
        <v>6</v>
      </c>
      <c r="Y39" s="62" t="str">
        <f>IF(X39="","","-")</f>
        <v>-</v>
      </c>
      <c r="Z39" s="63">
        <f>AJ31</f>
        <v>0</v>
      </c>
      <c r="AA39" s="61">
        <f>IF(AL33="","",AL33)</f>
        <v>6</v>
      </c>
      <c r="AB39" s="62" t="str">
        <f>IF(AA39="","","-")</f>
        <v>-</v>
      </c>
      <c r="AC39" s="63">
        <f>AJ33</f>
        <v>0</v>
      </c>
      <c r="AD39" s="61">
        <f>IF(AL35="","",AL35)</f>
        <v>6</v>
      </c>
      <c r="AE39" s="62" t="str">
        <f>IF(AD39="","","-")</f>
        <v>-</v>
      </c>
      <c r="AF39" s="63">
        <f>AJ35</f>
        <v>0</v>
      </c>
      <c r="AG39" s="61">
        <f>IF(AL37="","",AL37)</f>
        <v>1</v>
      </c>
      <c r="AH39" s="62" t="str">
        <f>IF(AG39="","","-")</f>
        <v>-</v>
      </c>
      <c r="AI39" s="63">
        <f>AJ37</f>
        <v>0</v>
      </c>
      <c r="AJ39" s="187"/>
      <c r="AK39" s="188"/>
      <c r="AL39" s="189"/>
      <c r="AM39" s="175"/>
      <c r="AN39" s="175"/>
      <c r="AO39" s="175"/>
      <c r="AP39" s="175"/>
      <c r="AQ39" s="175"/>
      <c r="AR39" s="175"/>
      <c r="AS39" s="175"/>
      <c r="AT39" s="177"/>
      <c r="AV39" s="72">
        <f>SUM(O39,R39,U39,X39,AA39,AD39,AG39,AJ39)</f>
        <v>28</v>
      </c>
      <c r="AW39" s="72">
        <f>SUM(Q39,T39,W39,Z39,AC39,AF39,AI39,AL39)</f>
        <v>0</v>
      </c>
      <c r="AX39" s="72">
        <f>IF(AY39=0,"",RANK(AY39,$AY$24:$AY$39))</f>
        <v>1</v>
      </c>
      <c r="AY39" s="72">
        <f>AS38*10000+AR38*100+AP38</f>
        <v>212828</v>
      </c>
      <c r="AZ39" s="72">
        <f>AT38</f>
        <v>1</v>
      </c>
      <c r="BA39" s="72" t="str">
        <f>N38</f>
        <v>息栖SSS　A</v>
      </c>
    </row>
    <row r="40" spans="1:53" ht="22.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</row>
  </sheetData>
  <mergeCells count="317">
    <mergeCell ref="A1:AT2"/>
    <mergeCell ref="A3:L3"/>
    <mergeCell ref="N3:N4"/>
    <mergeCell ref="O3:Q4"/>
    <mergeCell ref="R3:T4"/>
    <mergeCell ref="U3:W4"/>
    <mergeCell ref="X3:Z4"/>
    <mergeCell ref="AA3:AC4"/>
    <mergeCell ref="AD3:AF4"/>
    <mergeCell ref="AG3:AI4"/>
    <mergeCell ref="AR3:AR4"/>
    <mergeCell ref="AS3:AS4"/>
    <mergeCell ref="AT3:AT4"/>
    <mergeCell ref="C4:E4"/>
    <mergeCell ref="I4:K4"/>
    <mergeCell ref="AP3:AP4"/>
    <mergeCell ref="AQ3:AQ4"/>
    <mergeCell ref="N5:N6"/>
    <mergeCell ref="O5:Q6"/>
    <mergeCell ref="R5:T5"/>
    <mergeCell ref="U5:W5"/>
    <mergeCell ref="X5:Z5"/>
    <mergeCell ref="AJ3:AL4"/>
    <mergeCell ref="AM3:AM4"/>
    <mergeCell ref="AN3:AN4"/>
    <mergeCell ref="AO3:AO4"/>
    <mergeCell ref="AO5:AO6"/>
    <mergeCell ref="AP5:AP6"/>
    <mergeCell ref="AQ5:AQ6"/>
    <mergeCell ref="AR5:AR6"/>
    <mergeCell ref="AS5:AS6"/>
    <mergeCell ref="AT5:AT6"/>
    <mergeCell ref="AA5:AC5"/>
    <mergeCell ref="AD5:AF5"/>
    <mergeCell ref="AG5:AI5"/>
    <mergeCell ref="AJ5:AL5"/>
    <mergeCell ref="AM5:AM6"/>
    <mergeCell ref="AN5:AN6"/>
    <mergeCell ref="AP7:AP8"/>
    <mergeCell ref="AQ7:AQ8"/>
    <mergeCell ref="AR7:AR8"/>
    <mergeCell ref="AS7:AS8"/>
    <mergeCell ref="AT7:AT8"/>
    <mergeCell ref="N9:N10"/>
    <mergeCell ref="O9:Q9"/>
    <mergeCell ref="R9:T9"/>
    <mergeCell ref="U9:W10"/>
    <mergeCell ref="X9:Z9"/>
    <mergeCell ref="AD7:AF7"/>
    <mergeCell ref="AG7:AI7"/>
    <mergeCell ref="AJ7:AL7"/>
    <mergeCell ref="AM7:AM8"/>
    <mergeCell ref="AN7:AN8"/>
    <mergeCell ref="AO7:AO8"/>
    <mergeCell ref="N7:N8"/>
    <mergeCell ref="O7:Q7"/>
    <mergeCell ref="R7:T8"/>
    <mergeCell ref="U7:W7"/>
    <mergeCell ref="X7:Z7"/>
    <mergeCell ref="AA7:AC7"/>
    <mergeCell ref="AO9:AO10"/>
    <mergeCell ref="AP9:AP10"/>
    <mergeCell ref="AQ9:AQ10"/>
    <mergeCell ref="AR9:AR10"/>
    <mergeCell ref="AS9:AS10"/>
    <mergeCell ref="AT9:AT10"/>
    <mergeCell ref="AA9:AC9"/>
    <mergeCell ref="AD9:AF9"/>
    <mergeCell ref="AG9:AI9"/>
    <mergeCell ref="AJ9:AL9"/>
    <mergeCell ref="AM9:AM10"/>
    <mergeCell ref="AN9:AN10"/>
    <mergeCell ref="AP11:AP12"/>
    <mergeCell ref="AQ11:AQ12"/>
    <mergeCell ref="AR11:AR12"/>
    <mergeCell ref="AS11:AS12"/>
    <mergeCell ref="AT11:AT12"/>
    <mergeCell ref="N13:N14"/>
    <mergeCell ref="O13:Q13"/>
    <mergeCell ref="R13:T13"/>
    <mergeCell ref="U13:W13"/>
    <mergeCell ref="X13:Z13"/>
    <mergeCell ref="AD11:AF11"/>
    <mergeCell ref="AG11:AI11"/>
    <mergeCell ref="AJ11:AL11"/>
    <mergeCell ref="AM11:AM12"/>
    <mergeCell ref="AN11:AN12"/>
    <mergeCell ref="AO11:AO12"/>
    <mergeCell ref="N11:N12"/>
    <mergeCell ref="O11:Q11"/>
    <mergeCell ref="R11:T11"/>
    <mergeCell ref="U11:W11"/>
    <mergeCell ref="X11:Z12"/>
    <mergeCell ref="AA11:AC11"/>
    <mergeCell ref="AR13:AR14"/>
    <mergeCell ref="AS13:AS14"/>
    <mergeCell ref="AT13:AT14"/>
    <mergeCell ref="AA13:AC14"/>
    <mergeCell ref="AD13:AF13"/>
    <mergeCell ref="AG13:AI13"/>
    <mergeCell ref="AJ13:AL13"/>
    <mergeCell ref="AM13:AM14"/>
    <mergeCell ref="AN13:AN14"/>
    <mergeCell ref="N15:N16"/>
    <mergeCell ref="O15:Q15"/>
    <mergeCell ref="R15:T15"/>
    <mergeCell ref="U15:W15"/>
    <mergeCell ref="X15:Z15"/>
    <mergeCell ref="AA15:AC15"/>
    <mergeCell ref="AO13:AO14"/>
    <mergeCell ref="AP13:AP14"/>
    <mergeCell ref="AQ13:AQ14"/>
    <mergeCell ref="AT17:AT18"/>
    <mergeCell ref="AA17:AC17"/>
    <mergeCell ref="AD17:AF17"/>
    <mergeCell ref="AG17:AI18"/>
    <mergeCell ref="AJ17:AL17"/>
    <mergeCell ref="AM17:AM18"/>
    <mergeCell ref="AN17:AN18"/>
    <mergeCell ref="AP15:AP16"/>
    <mergeCell ref="AQ15:AQ16"/>
    <mergeCell ref="AR15:AR16"/>
    <mergeCell ref="AS15:AS16"/>
    <mergeCell ref="AT15:AT16"/>
    <mergeCell ref="AD15:AF16"/>
    <mergeCell ref="AG15:AI15"/>
    <mergeCell ref="AJ15:AL15"/>
    <mergeCell ref="AM15:AM16"/>
    <mergeCell ref="AN15:AN16"/>
    <mergeCell ref="AO15:AO16"/>
    <mergeCell ref="L19:L20"/>
    <mergeCell ref="N19:N20"/>
    <mergeCell ref="O19:Q19"/>
    <mergeCell ref="R19:T19"/>
    <mergeCell ref="AO17:AO18"/>
    <mergeCell ref="AP17:AP18"/>
    <mergeCell ref="AQ17:AQ18"/>
    <mergeCell ref="AR17:AR18"/>
    <mergeCell ref="AS17:AS18"/>
    <mergeCell ref="N17:N18"/>
    <mergeCell ref="O17:Q17"/>
    <mergeCell ref="R17:T17"/>
    <mergeCell ref="U17:W17"/>
    <mergeCell ref="X17:Z17"/>
    <mergeCell ref="AS19:AS20"/>
    <mergeCell ref="AT19:AT20"/>
    <mergeCell ref="H21:L21"/>
    <mergeCell ref="A22:L22"/>
    <mergeCell ref="N22:N23"/>
    <mergeCell ref="O22:Q23"/>
    <mergeCell ref="R22:T23"/>
    <mergeCell ref="U22:W23"/>
    <mergeCell ref="X22:Z23"/>
    <mergeCell ref="AA22:AC23"/>
    <mergeCell ref="AM19:AM20"/>
    <mergeCell ref="AN19:AN20"/>
    <mergeCell ref="AO19:AO20"/>
    <mergeCell ref="AP19:AP20"/>
    <mergeCell ref="AQ19:AQ20"/>
    <mergeCell ref="AR19:AR20"/>
    <mergeCell ref="U19:W19"/>
    <mergeCell ref="X19:Z19"/>
    <mergeCell ref="AA19:AC19"/>
    <mergeCell ref="AD19:AF19"/>
    <mergeCell ref="AG19:AI19"/>
    <mergeCell ref="AJ19:AL20"/>
    <mergeCell ref="G19:G20"/>
    <mergeCell ref="H19:H20"/>
    <mergeCell ref="AP22:AP23"/>
    <mergeCell ref="AQ22:AQ23"/>
    <mergeCell ref="AR22:AR23"/>
    <mergeCell ref="AS22:AS23"/>
    <mergeCell ref="AT22:AT23"/>
    <mergeCell ref="C23:E23"/>
    <mergeCell ref="I23:K23"/>
    <mergeCell ref="AD22:AF23"/>
    <mergeCell ref="AG22:AI23"/>
    <mergeCell ref="AJ22:AL23"/>
    <mergeCell ref="AM22:AM23"/>
    <mergeCell ref="AN22:AN23"/>
    <mergeCell ref="AO22:AO23"/>
    <mergeCell ref="AP24:AP25"/>
    <mergeCell ref="AQ24:AQ25"/>
    <mergeCell ref="AR24:AR25"/>
    <mergeCell ref="AS24:AS25"/>
    <mergeCell ref="AT24:AT25"/>
    <mergeCell ref="N26:N27"/>
    <mergeCell ref="O26:Q26"/>
    <mergeCell ref="R26:T27"/>
    <mergeCell ref="U26:W26"/>
    <mergeCell ref="X26:Z26"/>
    <mergeCell ref="AD24:AF24"/>
    <mergeCell ref="AG24:AI24"/>
    <mergeCell ref="AJ24:AL24"/>
    <mergeCell ref="AM24:AM25"/>
    <mergeCell ref="AN24:AN25"/>
    <mergeCell ref="AO24:AO25"/>
    <mergeCell ref="N24:N25"/>
    <mergeCell ref="O24:Q25"/>
    <mergeCell ref="R24:T24"/>
    <mergeCell ref="U24:W24"/>
    <mergeCell ref="X24:Z24"/>
    <mergeCell ref="AA24:AC24"/>
    <mergeCell ref="AO26:AO27"/>
    <mergeCell ref="AP26:AP27"/>
    <mergeCell ref="AQ26:AQ27"/>
    <mergeCell ref="AR26:AR27"/>
    <mergeCell ref="AS26:AS27"/>
    <mergeCell ref="AT26:AT27"/>
    <mergeCell ref="AA26:AC26"/>
    <mergeCell ref="AD26:AF26"/>
    <mergeCell ref="AG26:AI26"/>
    <mergeCell ref="AJ26:AL26"/>
    <mergeCell ref="AM26:AM27"/>
    <mergeCell ref="AN26:AN27"/>
    <mergeCell ref="AP28:AP29"/>
    <mergeCell ref="AQ28:AQ29"/>
    <mergeCell ref="AR28:AR29"/>
    <mergeCell ref="AS28:AS29"/>
    <mergeCell ref="AT28:AT29"/>
    <mergeCell ref="N30:N31"/>
    <mergeCell ref="O30:Q30"/>
    <mergeCell ref="R30:T30"/>
    <mergeCell ref="U30:W30"/>
    <mergeCell ref="X30:Z31"/>
    <mergeCell ref="AD28:AF28"/>
    <mergeCell ref="AG28:AI28"/>
    <mergeCell ref="AJ28:AL28"/>
    <mergeCell ref="AM28:AM29"/>
    <mergeCell ref="AN28:AN29"/>
    <mergeCell ref="AO28:AO29"/>
    <mergeCell ref="N28:N29"/>
    <mergeCell ref="O28:Q28"/>
    <mergeCell ref="R28:T28"/>
    <mergeCell ref="U28:W29"/>
    <mergeCell ref="X28:Z28"/>
    <mergeCell ref="AA28:AC28"/>
    <mergeCell ref="AO30:AO31"/>
    <mergeCell ref="AP30:AP31"/>
    <mergeCell ref="AQ30:AQ31"/>
    <mergeCell ref="AR30:AR31"/>
    <mergeCell ref="AS30:AS31"/>
    <mergeCell ref="AT30:AT31"/>
    <mergeCell ref="AA30:AC30"/>
    <mergeCell ref="AD30:AF30"/>
    <mergeCell ref="AG30:AI30"/>
    <mergeCell ref="AJ30:AL30"/>
    <mergeCell ref="AM30:AM31"/>
    <mergeCell ref="AN30:AN31"/>
    <mergeCell ref="AP32:AP33"/>
    <mergeCell ref="AQ32:AQ33"/>
    <mergeCell ref="AR32:AR33"/>
    <mergeCell ref="AS32:AS33"/>
    <mergeCell ref="AT32:AT33"/>
    <mergeCell ref="N34:N35"/>
    <mergeCell ref="O34:Q34"/>
    <mergeCell ref="R34:T34"/>
    <mergeCell ref="U34:W34"/>
    <mergeCell ref="X34:Z34"/>
    <mergeCell ref="AD32:AF32"/>
    <mergeCell ref="AG32:AI32"/>
    <mergeCell ref="AJ32:AL32"/>
    <mergeCell ref="AM32:AM33"/>
    <mergeCell ref="AN32:AN33"/>
    <mergeCell ref="AO32:AO33"/>
    <mergeCell ref="N32:N33"/>
    <mergeCell ref="O32:Q32"/>
    <mergeCell ref="R32:T32"/>
    <mergeCell ref="U32:W32"/>
    <mergeCell ref="X32:Z32"/>
    <mergeCell ref="AA32:AC33"/>
    <mergeCell ref="AO34:AO35"/>
    <mergeCell ref="AP34:AP35"/>
    <mergeCell ref="AQ34:AQ35"/>
    <mergeCell ref="AR34:AR35"/>
    <mergeCell ref="AS34:AS35"/>
    <mergeCell ref="AT34:AT35"/>
    <mergeCell ref="AA34:AC34"/>
    <mergeCell ref="AD34:AF35"/>
    <mergeCell ref="AG34:AI34"/>
    <mergeCell ref="AJ34:AL34"/>
    <mergeCell ref="AM34:AM35"/>
    <mergeCell ref="AN34:AN35"/>
    <mergeCell ref="AP36:AP37"/>
    <mergeCell ref="AQ36:AQ37"/>
    <mergeCell ref="AR36:AR37"/>
    <mergeCell ref="AS36:AS37"/>
    <mergeCell ref="AT36:AT37"/>
    <mergeCell ref="N38:N39"/>
    <mergeCell ref="O38:Q38"/>
    <mergeCell ref="R38:T38"/>
    <mergeCell ref="U38:W38"/>
    <mergeCell ref="X38:Z38"/>
    <mergeCell ref="AD36:AF36"/>
    <mergeCell ref="AG36:AI37"/>
    <mergeCell ref="AJ36:AL36"/>
    <mergeCell ref="AM36:AM37"/>
    <mergeCell ref="AN36:AN37"/>
    <mergeCell ref="AO36:AO37"/>
    <mergeCell ref="N36:N37"/>
    <mergeCell ref="O36:Q36"/>
    <mergeCell ref="R36:T36"/>
    <mergeCell ref="U36:W36"/>
    <mergeCell ref="X36:Z36"/>
    <mergeCell ref="AA36:AC36"/>
    <mergeCell ref="AO38:AO39"/>
    <mergeCell ref="AP38:AP39"/>
    <mergeCell ref="AQ38:AQ39"/>
    <mergeCell ref="AR38:AR39"/>
    <mergeCell ref="AS38:AS39"/>
    <mergeCell ref="AT38:AT39"/>
    <mergeCell ref="AA38:AC38"/>
    <mergeCell ref="AD38:AF38"/>
    <mergeCell ref="AG38:AI38"/>
    <mergeCell ref="AJ38:AL39"/>
    <mergeCell ref="AM38:AM39"/>
    <mergeCell ref="AN38:AN39"/>
  </mergeCells>
  <phoneticPr fontId="2"/>
  <conditionalFormatting sqref="AT5:AT20">
    <cfRule type="cellIs" dxfId="7" priority="4" operator="equal">
      <formula>$AU$4</formula>
    </cfRule>
  </conditionalFormatting>
  <conditionalFormatting sqref="N5:N20">
    <cfRule type="cellIs" dxfId="6" priority="3" operator="equal">
      <formula>$AV$4</formula>
    </cfRule>
  </conditionalFormatting>
  <conditionalFormatting sqref="AT24:AT39">
    <cfRule type="cellIs" dxfId="5" priority="2" operator="equal">
      <formula>$AU$23</formula>
    </cfRule>
  </conditionalFormatting>
  <conditionalFormatting sqref="N24:N39">
    <cfRule type="cellIs" dxfId="4" priority="1" operator="equal">
      <formula>$AV$23</formula>
    </cfRule>
  </conditionalFormatting>
  <dataValidations count="1">
    <dataValidation imeMode="off" allowBlank="1" showInputMessage="1" showErrorMessage="1" sqref="O5 U8:AL8 U9 AA11 X13 P8:Q8 P14:Q14 P10:Q10 U13 S10:T10 AA7 S14:Z14 U5 X5 X9 U7 X7 AA13 AA5 AA9 O7:O20 R9:R20 X11 P12:Q12 U11 S12:W12 R7 R5 AJ13 AA17 X19 P20:Q20 P16:Q16 U19 S16:AC16 X15 X17 AA15 U15 P18:Q18 U17 S18:AF18 R6:AL6 X10:AL10 AD17 AJ11 AG13 AD13 AJ7 AA12:AL12 AD5 AG5 AG9 AD7 AG7 AA19 AG11 AJ5 AJ9 AD9 AD11 AG16:AL16 AJ18:AL18 AD15 AJ17 AG19 AD19 S20:AI20 AG15 AJ19 AJ15 AG17 AD14:AL14 O24 U27:AL27 U28 AA30 X32 P27:Q27 P33:Q33 P29:Q29 U32 S29:T29 AA26 S33:Z33 U24 X24 X28 U26 X26 AA32 AA24 AA28 O26:O39 R28:R39 X30 P31:Q31 U30 S31:W31 R26 R24 AJ32 AA36 X38 P39:Q39 P35:Q35 U38 S35:AC35 X34 X36 AA34 U34 P37:Q37 U36 S37:AF37 R25:AL25 X29:AL29 AD36 AJ30 AG32 AD32 AJ26 AA31:AL31 AD24 AG24 AG28 AD26 AG26 AA38 AG30 AJ24 AJ28 AD28 AD30 AG35:AL35 AJ37:AL37 AD34 AJ36 AG38 AD38 S39:AI39 AG34 AJ38 AJ34 AG36 AD33:AL33"/>
  </dataValidations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view="pageBreakPreview" topLeftCell="B1" zoomScale="113" zoomScaleNormal="75" zoomScaleSheetLayoutView="75" workbookViewId="0">
      <selection activeCell="K36" sqref="K36"/>
    </sheetView>
  </sheetViews>
  <sheetFormatPr defaultColWidth="9" defaultRowHeight="13.5" x14ac:dyDescent="0.15"/>
  <cols>
    <col min="1" max="1" width="5.625" style="26" customWidth="1"/>
    <col min="2" max="2" width="10" style="26" customWidth="1"/>
    <col min="3" max="5" width="4.375" style="26" customWidth="1"/>
    <col min="6" max="6" width="10" style="26" customWidth="1"/>
    <col min="7" max="7" width="5.625" style="26" customWidth="1"/>
    <col min="8" max="8" width="10" style="26" customWidth="1"/>
    <col min="9" max="11" width="4.375" style="26" customWidth="1"/>
    <col min="12" max="12" width="10" style="26" customWidth="1"/>
    <col min="13" max="13" width="2.375" style="26" customWidth="1"/>
    <col min="14" max="14" width="11.125" style="26" customWidth="1"/>
    <col min="15" max="38" width="3.625" style="26" customWidth="1"/>
    <col min="39" max="46" width="4.625" style="26" customWidth="1"/>
    <col min="47" max="54" width="9" style="72"/>
    <col min="55" max="16384" width="9" style="26"/>
  </cols>
  <sheetData>
    <row r="1" spans="1:53" ht="22.5" customHeight="1" x14ac:dyDescent="0.15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1:53" ht="22.5" customHeight="1" thickBot="1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</row>
    <row r="3" spans="1:53" ht="22.5" customHeight="1" thickBot="1" x14ac:dyDescent="0.2">
      <c r="A3" s="220" t="s">
        <v>76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2"/>
      <c r="M3" s="27"/>
      <c r="N3" s="223"/>
      <c r="O3" s="217" t="str">
        <f>'Ｃ～Ｄ'!B6</f>
        <v>大野原SSS</v>
      </c>
      <c r="P3" s="217"/>
      <c r="Q3" s="217"/>
      <c r="R3" s="217" t="str">
        <f>'Ｃ～Ｄ'!C6</f>
        <v>豊郷SSS</v>
      </c>
      <c r="S3" s="217"/>
      <c r="T3" s="217"/>
      <c r="U3" s="217" t="str">
        <f>'Ｃ～Ｄ'!D6</f>
        <v>延方SS</v>
      </c>
      <c r="V3" s="217"/>
      <c r="W3" s="217"/>
      <c r="X3" s="217" t="str">
        <f>'Ｃ～Ｄ'!E6</f>
        <v>旭SSS</v>
      </c>
      <c r="Y3" s="217"/>
      <c r="Z3" s="217"/>
      <c r="AA3" s="217" t="str">
        <f>'Ｃ～Ｄ'!F6</f>
        <v>FC波崎</v>
      </c>
      <c r="AB3" s="217"/>
      <c r="AC3" s="217"/>
      <c r="AD3" s="217" t="str">
        <f>'Ｃ～Ｄ'!G6</f>
        <v>波野SSS</v>
      </c>
      <c r="AE3" s="217"/>
      <c r="AF3" s="217"/>
      <c r="AG3" s="217" t="str">
        <f>'Ｃ～Ｄ'!H6</f>
        <v>FC麻生</v>
      </c>
      <c r="AH3" s="217"/>
      <c r="AI3" s="217"/>
      <c r="AJ3" s="217" t="str">
        <f>'Ｃ～Ｄ'!I6</f>
        <v>平井SSS</v>
      </c>
      <c r="AK3" s="217"/>
      <c r="AL3" s="217"/>
      <c r="AM3" s="210" t="s">
        <v>51</v>
      </c>
      <c r="AN3" s="210" t="s">
        <v>52</v>
      </c>
      <c r="AO3" s="210" t="s">
        <v>53</v>
      </c>
      <c r="AP3" s="210" t="s">
        <v>17</v>
      </c>
      <c r="AQ3" s="210" t="s">
        <v>18</v>
      </c>
      <c r="AR3" s="210" t="s">
        <v>54</v>
      </c>
      <c r="AS3" s="210" t="s">
        <v>55</v>
      </c>
      <c r="AT3" s="212" t="s">
        <v>21</v>
      </c>
    </row>
    <row r="4" spans="1:53" ht="22.5" customHeight="1" thickTop="1" thickBot="1" x14ac:dyDescent="0.2">
      <c r="A4" s="28" t="s">
        <v>56</v>
      </c>
      <c r="B4" s="29" t="s">
        <v>57</v>
      </c>
      <c r="C4" s="214">
        <f>予選①!C4</f>
        <v>42882</v>
      </c>
      <c r="D4" s="215"/>
      <c r="E4" s="216"/>
      <c r="F4" s="30" t="s">
        <v>57</v>
      </c>
      <c r="G4" s="31" t="s">
        <v>56</v>
      </c>
      <c r="H4" s="29" t="s">
        <v>57</v>
      </c>
      <c r="I4" s="214">
        <v>42518</v>
      </c>
      <c r="J4" s="215"/>
      <c r="K4" s="216"/>
      <c r="L4" s="30" t="s">
        <v>57</v>
      </c>
      <c r="M4" s="27"/>
      <c r="N4" s="224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1"/>
      <c r="AN4" s="211"/>
      <c r="AO4" s="211"/>
      <c r="AP4" s="211"/>
      <c r="AQ4" s="211"/>
      <c r="AR4" s="211"/>
      <c r="AS4" s="211"/>
      <c r="AT4" s="213"/>
      <c r="AU4" s="72">
        <v>1</v>
      </c>
      <c r="AV4" s="72" t="str">
        <f>IF(I5="","",VLOOKUP(AU4,AZ6:BA20,2,FALSE))</f>
        <v>波野SSS</v>
      </c>
    </row>
    <row r="5" spans="1:53" ht="22.5" customHeight="1" thickTop="1" x14ac:dyDescent="0.15">
      <c r="A5" s="32" t="s">
        <v>58</v>
      </c>
      <c r="B5" s="33" t="str">
        <f>O3</f>
        <v>大野原SSS</v>
      </c>
      <c r="C5" s="34">
        <v>1</v>
      </c>
      <c r="D5" s="33" t="s">
        <v>59</v>
      </c>
      <c r="E5" s="34">
        <v>0</v>
      </c>
      <c r="F5" s="35" t="str">
        <f>R3</f>
        <v>豊郷SSS</v>
      </c>
      <c r="G5" s="36" t="s">
        <v>77</v>
      </c>
      <c r="H5" s="33" t="str">
        <f>B5</f>
        <v>大野原SSS</v>
      </c>
      <c r="I5" s="34">
        <v>0</v>
      </c>
      <c r="J5" s="33" t="s">
        <v>59</v>
      </c>
      <c r="K5" s="34">
        <v>3</v>
      </c>
      <c r="L5" s="35" t="str">
        <f>F7</f>
        <v>波野SSS</v>
      </c>
      <c r="M5" s="27"/>
      <c r="N5" s="206" t="str">
        <f>O3</f>
        <v>大野原SSS</v>
      </c>
      <c r="O5" s="207"/>
      <c r="P5" s="208"/>
      <c r="Q5" s="209"/>
      <c r="R5" s="203" t="str">
        <f>IF(R6="","",IF(R6-T6&gt;=1,"○",IF(R6-T6&lt;=-1,"●",IF(R6="","",IF(R6-T6=0,"△","")))))</f>
        <v>○</v>
      </c>
      <c r="S5" s="204"/>
      <c r="T5" s="205"/>
      <c r="U5" s="203" t="str">
        <f>IF(U6="","",IF(U6-W6&gt;=1,"○",IF(U6-W6&lt;=-1,"●",IF(U6="","",IF(U6-W6=0,"△","")))))</f>
        <v>●</v>
      </c>
      <c r="V5" s="204"/>
      <c r="W5" s="205"/>
      <c r="X5" s="203" t="str">
        <f>IF(X6="","",IF(X6-Z6&gt;=1,"○",IF(X6-Z6&lt;=-1,"●",IF(X6="","",IF(X6-Z6=0,"△","")))))</f>
        <v>○</v>
      </c>
      <c r="Y5" s="204"/>
      <c r="Z5" s="205"/>
      <c r="AA5" s="203" t="str">
        <f>IF(AA6="","",IF(AA6-AC6&gt;=1,"○",IF(AA6-AC6&lt;=-1,"●",IF(AA6="","",IF(AA6-AC6=0,"△","")))))</f>
        <v>●</v>
      </c>
      <c r="AB5" s="204"/>
      <c r="AC5" s="205"/>
      <c r="AD5" s="203" t="str">
        <f>IF(AD6="","",IF(AD6-AF6&gt;=1,"○",IF(AD6-AF6&lt;=-1,"●",IF(AD6="","",IF(AD6-AF6=0,"△","")))))</f>
        <v>●</v>
      </c>
      <c r="AE5" s="204"/>
      <c r="AF5" s="205"/>
      <c r="AG5" s="203" t="str">
        <f>IF(AG6="","",IF(AG6-AI6&gt;=1,"○",IF(AG6-AI6&lt;=-1,"●",IF(AG6="","",IF(AG6-AI6=0,"△","")))))</f>
        <v>○</v>
      </c>
      <c r="AH5" s="204"/>
      <c r="AI5" s="205"/>
      <c r="AJ5" s="203" t="str">
        <f>IF(AJ6="","",IF(AJ6-AL6&gt;=1,"○",IF(AJ6-AL6&lt;=-1,"●",IF(AJ6="","",IF(AJ6-AL6=0,"△","")))))</f>
        <v>○</v>
      </c>
      <c r="AK5" s="204"/>
      <c r="AL5" s="205"/>
      <c r="AM5" s="174">
        <f>COUNTIF($O5:$AL5,"○")</f>
        <v>4</v>
      </c>
      <c r="AN5" s="174">
        <f>COUNTIF($O5:$AL5,"●")</f>
        <v>3</v>
      </c>
      <c r="AO5" s="174">
        <f>COUNTIF($O5:$AL5,"△")</f>
        <v>0</v>
      </c>
      <c r="AP5" s="174">
        <f>IF(AV6="","",AV6)</f>
        <v>18</v>
      </c>
      <c r="AQ5" s="174">
        <f>IF(AW6="","",AW6)</f>
        <v>10</v>
      </c>
      <c r="AR5" s="174">
        <f>+AP5-AQ5</f>
        <v>8</v>
      </c>
      <c r="AS5" s="174">
        <f>AM5*3+AO5</f>
        <v>12</v>
      </c>
      <c r="AT5" s="202">
        <f>+AX6</f>
        <v>5</v>
      </c>
    </row>
    <row r="6" spans="1:53" ht="22.5" customHeight="1" x14ac:dyDescent="0.15">
      <c r="A6" s="37" t="s">
        <v>58</v>
      </c>
      <c r="B6" s="38" t="str">
        <f>U3</f>
        <v>延方SS</v>
      </c>
      <c r="C6" s="39">
        <v>7</v>
      </c>
      <c r="D6" s="38" t="s">
        <v>59</v>
      </c>
      <c r="E6" s="39">
        <v>0</v>
      </c>
      <c r="F6" s="40" t="str">
        <f>X3</f>
        <v>旭SSS</v>
      </c>
      <c r="G6" s="41" t="s">
        <v>77</v>
      </c>
      <c r="H6" s="38" t="str">
        <f>F5</f>
        <v>豊郷SSS</v>
      </c>
      <c r="I6" s="39">
        <v>2</v>
      </c>
      <c r="J6" s="38" t="s">
        <v>59</v>
      </c>
      <c r="K6" s="39">
        <v>1</v>
      </c>
      <c r="L6" s="40" t="str">
        <f>B8</f>
        <v>FC麻生</v>
      </c>
      <c r="M6" s="27"/>
      <c r="N6" s="201"/>
      <c r="O6" s="197"/>
      <c r="P6" s="198"/>
      <c r="Q6" s="199"/>
      <c r="R6" s="42">
        <f>IF(C5="","",C5)</f>
        <v>1</v>
      </c>
      <c r="S6" s="43" t="str">
        <f>IF(R6="","","-")</f>
        <v>-</v>
      </c>
      <c r="T6" s="44">
        <f>IF(E5="","",E5)</f>
        <v>0</v>
      </c>
      <c r="U6" s="42">
        <f>IF(C9="","",C9)</f>
        <v>1</v>
      </c>
      <c r="V6" s="43" t="str">
        <f>IF(U6="","","-")</f>
        <v>-</v>
      </c>
      <c r="W6" s="44">
        <f>IF(E9="","",E9)</f>
        <v>3</v>
      </c>
      <c r="X6" s="42">
        <f>IF(C13="","",C13)</f>
        <v>8</v>
      </c>
      <c r="Y6" s="43" t="str">
        <f>IF(X6="","","-")</f>
        <v>-</v>
      </c>
      <c r="Z6" s="44">
        <f>IF(E13="","",E13)</f>
        <v>0</v>
      </c>
      <c r="AA6" s="42">
        <f>IF(C17="","",C17)</f>
        <v>1</v>
      </c>
      <c r="AB6" s="43" t="str">
        <f>IF(AA6="","","-")</f>
        <v>-</v>
      </c>
      <c r="AC6" s="44">
        <f>IF(E17="","",E17)</f>
        <v>3</v>
      </c>
      <c r="AD6" s="42">
        <f>IF(I5="","",I5)</f>
        <v>0</v>
      </c>
      <c r="AE6" s="43" t="str">
        <f>IF(AD6="","","-")</f>
        <v>-</v>
      </c>
      <c r="AF6" s="44">
        <f>IF(K5="","",K5)</f>
        <v>3</v>
      </c>
      <c r="AG6" s="42">
        <f>IF(I9="","",I9)</f>
        <v>5</v>
      </c>
      <c r="AH6" s="43" t="str">
        <f>IF(AG6="","","-")</f>
        <v>-</v>
      </c>
      <c r="AI6" s="44">
        <f>IF(K9="","",K9)</f>
        <v>0</v>
      </c>
      <c r="AJ6" s="42">
        <f>IF(I13="","",I13)</f>
        <v>2</v>
      </c>
      <c r="AK6" s="43" t="str">
        <f>IF(AJ6="","","-")</f>
        <v>-</v>
      </c>
      <c r="AL6" s="44">
        <f>IF(K13="","",K13)</f>
        <v>1</v>
      </c>
      <c r="AM6" s="190"/>
      <c r="AN6" s="190"/>
      <c r="AO6" s="190"/>
      <c r="AP6" s="190"/>
      <c r="AQ6" s="190"/>
      <c r="AR6" s="190"/>
      <c r="AS6" s="190"/>
      <c r="AT6" s="191"/>
      <c r="AV6" s="72">
        <f>SUM(O6,R6,U6,X6,AA6,AD6,AG6,AJ6)</f>
        <v>18</v>
      </c>
      <c r="AW6" s="72">
        <f>SUM(Q6,T6,W6,Z6,AC6,AF6,AI6,AL6)</f>
        <v>10</v>
      </c>
      <c r="AX6" s="72">
        <f>IF(AY6=0,"",RANK(AY6,$AY$5:$AY$20))</f>
        <v>5</v>
      </c>
      <c r="AY6" s="72">
        <f>AS5*10000+AR5*100+AP5</f>
        <v>120818</v>
      </c>
      <c r="AZ6" s="72">
        <f>AT5</f>
        <v>5</v>
      </c>
      <c r="BA6" s="72" t="str">
        <f>N5</f>
        <v>大野原SSS</v>
      </c>
    </row>
    <row r="7" spans="1:53" ht="22.5" customHeight="1" x14ac:dyDescent="0.15">
      <c r="A7" s="37" t="s">
        <v>58</v>
      </c>
      <c r="B7" s="38" t="str">
        <f>AA3</f>
        <v>FC波崎</v>
      </c>
      <c r="C7" s="39">
        <v>1</v>
      </c>
      <c r="D7" s="38" t="s">
        <v>59</v>
      </c>
      <c r="E7" s="39">
        <v>4</v>
      </c>
      <c r="F7" s="40" t="str">
        <f>AD3</f>
        <v>波野SSS</v>
      </c>
      <c r="G7" s="41" t="s">
        <v>77</v>
      </c>
      <c r="H7" s="38" t="str">
        <f>B6</f>
        <v>延方SS</v>
      </c>
      <c r="I7" s="39">
        <v>2</v>
      </c>
      <c r="J7" s="38" t="s">
        <v>59</v>
      </c>
      <c r="K7" s="39">
        <v>0</v>
      </c>
      <c r="L7" s="40" t="str">
        <f>F8</f>
        <v>平井SSS</v>
      </c>
      <c r="M7" s="27"/>
      <c r="N7" s="200" t="str">
        <f>R3</f>
        <v>豊郷SSS</v>
      </c>
      <c r="O7" s="178" t="str">
        <f>IF(O8="","",IF(O8-Q8&gt;=1,"○",IF(O8-Q8&lt;=-1,"●",IF(O8="","",IF(O8-Q8=0,"△","")))))</f>
        <v>●</v>
      </c>
      <c r="P7" s="179"/>
      <c r="Q7" s="180"/>
      <c r="R7" s="194"/>
      <c r="S7" s="195"/>
      <c r="T7" s="196"/>
      <c r="U7" s="178" t="str">
        <f>IF(U8="","",IF(U8-W8&gt;=1,"○",IF(U8-W8&lt;=-1,"●",IF(U8="","",IF(U8-W8=0,"△","")))))</f>
        <v>●</v>
      </c>
      <c r="V7" s="179"/>
      <c r="W7" s="180"/>
      <c r="X7" s="178" t="str">
        <f>IF(X8="","",IF(X8-Z8&gt;=1,"○",IF(X8-Z8&lt;=-1,"●",IF(X8="","",IF(X8-Z8=0,"△","")))))</f>
        <v>○</v>
      </c>
      <c r="Y7" s="179"/>
      <c r="Z7" s="180"/>
      <c r="AA7" s="178" t="str">
        <f>IF(AA8="","",IF(AA8-AC8&gt;=1,"○",IF(AA8-AC8&lt;=-1,"●",IF(AA8="","",IF(AA8-AC8=0,"△","")))))</f>
        <v>●</v>
      </c>
      <c r="AB7" s="179"/>
      <c r="AC7" s="180"/>
      <c r="AD7" s="178" t="str">
        <f>IF(AD8="","",IF(AD8-AF8&gt;=1,"○",IF(AD8-AF8&lt;=-1,"●",IF(AD8="","",IF(AD8-AF8=0,"△","")))))</f>
        <v>●</v>
      </c>
      <c r="AE7" s="179"/>
      <c r="AF7" s="180"/>
      <c r="AG7" s="178" t="str">
        <f>IF(AG8="","",IF(AG8-AI8&gt;=1,"○",IF(AG8-AI8&lt;=-1,"●",IF(AG8="","",IF(AG8-AI8=0,"△","")))))</f>
        <v>○</v>
      </c>
      <c r="AH7" s="179"/>
      <c r="AI7" s="180"/>
      <c r="AJ7" s="178" t="str">
        <f>IF(AJ8="","",IF(AJ8-AL8&gt;=1,"○",IF(AJ8-AL8&lt;=-1,"●",IF(AJ8="","",IF(AJ8-AL8=0,"△","")))))</f>
        <v>●</v>
      </c>
      <c r="AK7" s="179"/>
      <c r="AL7" s="180"/>
      <c r="AM7" s="174">
        <f>COUNTIF($O7:$AL7,"○")</f>
        <v>2</v>
      </c>
      <c r="AN7" s="174">
        <f>COUNTIF($O7:$AL7,"●")</f>
        <v>5</v>
      </c>
      <c r="AO7" s="174">
        <f>COUNTIF($O7:$AL7,"△")</f>
        <v>0</v>
      </c>
      <c r="AP7" s="174">
        <f>IF(AV8="","",AV8)</f>
        <v>12</v>
      </c>
      <c r="AQ7" s="174">
        <f>IF(AW8="","",AW8)</f>
        <v>23</v>
      </c>
      <c r="AR7" s="174">
        <f>+AP7-AQ7</f>
        <v>-11</v>
      </c>
      <c r="AS7" s="174">
        <f>AM7*3+AO7</f>
        <v>6</v>
      </c>
      <c r="AT7" s="191">
        <f>+AX8</f>
        <v>6</v>
      </c>
    </row>
    <row r="8" spans="1:53" ht="22.5" customHeight="1" thickBot="1" x14ac:dyDescent="0.2">
      <c r="A8" s="45" t="s">
        <v>58</v>
      </c>
      <c r="B8" s="46" t="str">
        <f>AG3</f>
        <v>FC麻生</v>
      </c>
      <c r="C8" s="47">
        <v>0</v>
      </c>
      <c r="D8" s="46" t="s">
        <v>59</v>
      </c>
      <c r="E8" s="47">
        <v>3</v>
      </c>
      <c r="F8" s="48" t="str">
        <f>AJ3</f>
        <v>平井SSS</v>
      </c>
      <c r="G8" s="49" t="s">
        <v>77</v>
      </c>
      <c r="H8" s="46" t="str">
        <f>F6</f>
        <v>旭SSS</v>
      </c>
      <c r="I8" s="47">
        <v>1</v>
      </c>
      <c r="J8" s="46" t="s">
        <v>59</v>
      </c>
      <c r="K8" s="47">
        <v>7</v>
      </c>
      <c r="L8" s="48" t="str">
        <f>B7</f>
        <v>FC波崎</v>
      </c>
      <c r="M8" s="27"/>
      <c r="N8" s="201"/>
      <c r="O8" s="42">
        <f>IF(T6="","",+T6)</f>
        <v>0</v>
      </c>
      <c r="P8" s="43" t="str">
        <f>IF(O8="","","-")</f>
        <v>-</v>
      </c>
      <c r="Q8" s="44">
        <f>+R6</f>
        <v>1</v>
      </c>
      <c r="R8" s="197"/>
      <c r="S8" s="198"/>
      <c r="T8" s="199"/>
      <c r="U8" s="42">
        <f>IF(C14="","",C14)</f>
        <v>0</v>
      </c>
      <c r="V8" s="43" t="str">
        <f>IF(U8="","","-")</f>
        <v>-</v>
      </c>
      <c r="W8" s="44">
        <f>IF(E14="","",E14)</f>
        <v>4</v>
      </c>
      <c r="X8" s="42">
        <f>IF(C10="","",C10)</f>
        <v>9</v>
      </c>
      <c r="Y8" s="43" t="str">
        <f>IF(X8="","","-")</f>
        <v>-</v>
      </c>
      <c r="Z8" s="44">
        <f>IF(E10="","",E10)</f>
        <v>3</v>
      </c>
      <c r="AA8" s="42">
        <f>IF(I14="","",I14)</f>
        <v>0</v>
      </c>
      <c r="AB8" s="43" t="str">
        <f>IF(AA8="","","-")</f>
        <v>-</v>
      </c>
      <c r="AC8" s="44">
        <f>IF(K14="","",K14)</f>
        <v>2</v>
      </c>
      <c r="AD8" s="42">
        <f>IF(C18="","",C18)</f>
        <v>0</v>
      </c>
      <c r="AE8" s="43" t="str">
        <f>IF(AD8="","","-")</f>
        <v>-</v>
      </c>
      <c r="AF8" s="44">
        <f>IF(E18="","",E18)</f>
        <v>9</v>
      </c>
      <c r="AG8" s="42">
        <f>IF(I6="","",I6)</f>
        <v>2</v>
      </c>
      <c r="AH8" s="43" t="str">
        <f>IF(AG8="","","-")</f>
        <v>-</v>
      </c>
      <c r="AI8" s="44">
        <f>IF(K6="","",K6)</f>
        <v>1</v>
      </c>
      <c r="AJ8" s="42">
        <f>IF(I10="","",I10)</f>
        <v>1</v>
      </c>
      <c r="AK8" s="43" t="str">
        <f>IF(AJ8="","","-")</f>
        <v>-</v>
      </c>
      <c r="AL8" s="44">
        <f>IF(K10="","",K10)</f>
        <v>3</v>
      </c>
      <c r="AM8" s="190"/>
      <c r="AN8" s="190"/>
      <c r="AO8" s="190"/>
      <c r="AP8" s="190"/>
      <c r="AQ8" s="190"/>
      <c r="AR8" s="190"/>
      <c r="AS8" s="190"/>
      <c r="AT8" s="191"/>
      <c r="AV8" s="72">
        <f>SUM(O8,R8,U8,X8,AA8,AD8,AG8,AJ8)</f>
        <v>12</v>
      </c>
      <c r="AW8" s="72">
        <f>SUM(Q8,T8,W8,Z8,AC8,AF8,AI8,AL8)</f>
        <v>23</v>
      </c>
      <c r="AX8" s="72">
        <f>IF(AY8=0,"",RANK(AY8,$AY$5:$AY$20))</f>
        <v>6</v>
      </c>
      <c r="AY8" s="72">
        <f>AS7*10000+AR7*100+AP7</f>
        <v>58912</v>
      </c>
      <c r="AZ8" s="72">
        <f>AT7</f>
        <v>6</v>
      </c>
      <c r="BA8" s="72" t="str">
        <f>N7</f>
        <v>豊郷SSS</v>
      </c>
    </row>
    <row r="9" spans="1:53" ht="22.5" customHeight="1" thickTop="1" x14ac:dyDescent="0.15">
      <c r="A9" s="32" t="s">
        <v>78</v>
      </c>
      <c r="B9" s="33" t="str">
        <f>B5</f>
        <v>大野原SSS</v>
      </c>
      <c r="C9" s="34">
        <v>1</v>
      </c>
      <c r="D9" s="33" t="s">
        <v>59</v>
      </c>
      <c r="E9" s="34">
        <v>3</v>
      </c>
      <c r="F9" s="35" t="str">
        <f>B6</f>
        <v>延方SS</v>
      </c>
      <c r="G9" s="36" t="s">
        <v>79</v>
      </c>
      <c r="H9" s="33" t="str">
        <f>B5</f>
        <v>大野原SSS</v>
      </c>
      <c r="I9" s="34">
        <v>5</v>
      </c>
      <c r="J9" s="33" t="s">
        <v>59</v>
      </c>
      <c r="K9" s="34">
        <v>0</v>
      </c>
      <c r="L9" s="35" t="str">
        <f>B8</f>
        <v>FC麻生</v>
      </c>
      <c r="M9" s="50"/>
      <c r="N9" s="200" t="str">
        <f>U3</f>
        <v>延方SS</v>
      </c>
      <c r="O9" s="178" t="str">
        <f>IF(O10="","",IF(O10-Q10&gt;=1,"○",IF(O10-Q10&lt;=-1,"●",IF(O10="","",IF(O10-Q10=0,"△","")))))</f>
        <v>○</v>
      </c>
      <c r="P9" s="179"/>
      <c r="Q9" s="180"/>
      <c r="R9" s="178" t="str">
        <f>IF(R10="","",IF(R10-T10&gt;=1,"○",IF(R10-T10&lt;=-1,"●",IF(R10="","",IF(R10-T10=0,"△","")))))</f>
        <v>○</v>
      </c>
      <c r="S9" s="179"/>
      <c r="T9" s="180"/>
      <c r="U9" s="194"/>
      <c r="V9" s="195"/>
      <c r="W9" s="196"/>
      <c r="X9" s="178" t="str">
        <f>IF(X10="","",IF(X10-Z10&gt;=1,"○",IF(X10-Z10&lt;=-1,"●",IF(X10="","",IF(X10-Z10=0,"△","")))))</f>
        <v>○</v>
      </c>
      <c r="Y9" s="179"/>
      <c r="Z9" s="180"/>
      <c r="AA9" s="178" t="str">
        <f>IF(AA10="","",IF(AA10-AC10&gt;=1,"○",IF(AA10-AC10&lt;=-1,"●",IF(AA10="","",IF(AA10-AC10=0,"△","")))))</f>
        <v>●</v>
      </c>
      <c r="AB9" s="179"/>
      <c r="AC9" s="180"/>
      <c r="AD9" s="178" t="str">
        <f>IF(AD10="","",IF(AD10-AF10&gt;=1,"○",IF(AD10-AF10&lt;=-1,"●",IF(AD10="","",IF(AD10-AF10=0,"△","")))))</f>
        <v>●</v>
      </c>
      <c r="AE9" s="179"/>
      <c r="AF9" s="180"/>
      <c r="AG9" s="178" t="str">
        <f>IF(AG10="","",IF(AG10-AI10&gt;=1,"○",IF(AG10-AI10&lt;=-1,"●",IF(AG10="","",IF(AG10-AI10=0,"△","")))))</f>
        <v>○</v>
      </c>
      <c r="AH9" s="179"/>
      <c r="AI9" s="180"/>
      <c r="AJ9" s="178" t="str">
        <f>IF(AJ10="","",IF(AJ10-AL10&gt;=1,"○",IF(AJ10-AL10&lt;=-1,"●",IF(AJ10="","",IF(AJ10-AL10=0,"△","")))))</f>
        <v>○</v>
      </c>
      <c r="AK9" s="179"/>
      <c r="AL9" s="180"/>
      <c r="AM9" s="174">
        <f>COUNTIF($O9:$AL9,"○")</f>
        <v>5</v>
      </c>
      <c r="AN9" s="174">
        <f>COUNTIF($O9:$AL9,"●")</f>
        <v>2</v>
      </c>
      <c r="AO9" s="174">
        <f>COUNTIF($O9:$AL9,"△")</f>
        <v>0</v>
      </c>
      <c r="AP9" s="174">
        <f>IF(AV10="","",AV10)</f>
        <v>22</v>
      </c>
      <c r="AQ9" s="174">
        <f>IF(AW10="","",AW10)</f>
        <v>7</v>
      </c>
      <c r="AR9" s="174">
        <f>+AP9-AQ9</f>
        <v>15</v>
      </c>
      <c r="AS9" s="174">
        <f>AM9*3+AO9</f>
        <v>15</v>
      </c>
      <c r="AT9" s="191">
        <f>+AX10</f>
        <v>2</v>
      </c>
    </row>
    <row r="10" spans="1:53" ht="22.5" customHeight="1" x14ac:dyDescent="0.15">
      <c r="A10" s="37" t="s">
        <v>78</v>
      </c>
      <c r="B10" s="38" t="str">
        <f>F5</f>
        <v>豊郷SSS</v>
      </c>
      <c r="C10" s="39">
        <v>9</v>
      </c>
      <c r="D10" s="38" t="s">
        <v>59</v>
      </c>
      <c r="E10" s="39">
        <v>3</v>
      </c>
      <c r="F10" s="40" t="str">
        <f>F6</f>
        <v>旭SSS</v>
      </c>
      <c r="G10" s="41" t="s">
        <v>79</v>
      </c>
      <c r="H10" s="38" t="str">
        <f>F5</f>
        <v>豊郷SSS</v>
      </c>
      <c r="I10" s="39">
        <v>1</v>
      </c>
      <c r="J10" s="38" t="s">
        <v>59</v>
      </c>
      <c r="K10" s="39">
        <v>3</v>
      </c>
      <c r="L10" s="40" t="str">
        <f>L7</f>
        <v>平井SSS</v>
      </c>
      <c r="M10" s="50"/>
      <c r="N10" s="201"/>
      <c r="O10" s="42">
        <f>IF(W6="","",+W6)</f>
        <v>3</v>
      </c>
      <c r="P10" s="43" t="str">
        <f>IF(O10="","","-")</f>
        <v>-</v>
      </c>
      <c r="Q10" s="44">
        <f>U6</f>
        <v>1</v>
      </c>
      <c r="R10" s="42">
        <f>IF(W8="","",W8)</f>
        <v>4</v>
      </c>
      <c r="S10" s="43" t="str">
        <f>IF(R10="","","-")</f>
        <v>-</v>
      </c>
      <c r="T10" s="44">
        <f>U8</f>
        <v>0</v>
      </c>
      <c r="U10" s="197"/>
      <c r="V10" s="198"/>
      <c r="W10" s="199"/>
      <c r="X10" s="42">
        <f>IF(C6="","",C6)</f>
        <v>7</v>
      </c>
      <c r="Y10" s="43" t="str">
        <f>IF(X10="","","-")</f>
        <v>-</v>
      </c>
      <c r="Z10" s="44">
        <f>IF(E6="","",E6)</f>
        <v>0</v>
      </c>
      <c r="AA10" s="42">
        <f>IF(I11="","",I11)</f>
        <v>0</v>
      </c>
      <c r="AB10" s="43" t="str">
        <f>IF(AA10="","","-")</f>
        <v>-</v>
      </c>
      <c r="AC10" s="44">
        <f>IF(K11="","",K11)</f>
        <v>3</v>
      </c>
      <c r="AD10" s="42">
        <f>IF(I15="","",I15)</f>
        <v>0</v>
      </c>
      <c r="AE10" s="43" t="str">
        <f>IF(AD10="","","-")</f>
        <v>-</v>
      </c>
      <c r="AF10" s="44">
        <f>IF(K15="","",K15)</f>
        <v>3</v>
      </c>
      <c r="AG10" s="42">
        <f>IF(C19="","",C19)</f>
        <v>6</v>
      </c>
      <c r="AH10" s="43" t="str">
        <f>IF(AG10="","","-")</f>
        <v>-</v>
      </c>
      <c r="AI10" s="44">
        <f>IF(E19="","",E19)</f>
        <v>0</v>
      </c>
      <c r="AJ10" s="42">
        <f>IF(I7="","",I7)</f>
        <v>2</v>
      </c>
      <c r="AK10" s="43" t="str">
        <f>IF(AJ10="","","-")</f>
        <v>-</v>
      </c>
      <c r="AL10" s="44">
        <f>IF(K7="","",K7)</f>
        <v>0</v>
      </c>
      <c r="AM10" s="190"/>
      <c r="AN10" s="190"/>
      <c r="AO10" s="190"/>
      <c r="AP10" s="190"/>
      <c r="AQ10" s="190"/>
      <c r="AR10" s="190"/>
      <c r="AS10" s="190"/>
      <c r="AT10" s="191"/>
      <c r="AV10" s="72">
        <f>SUM(O10,R10,U10,X10,AA10,AD10,AG10,AJ10)</f>
        <v>22</v>
      </c>
      <c r="AW10" s="72">
        <f>SUM(Q10,T10,W10,Z10,AC10,AF10,AI10,AL10)</f>
        <v>7</v>
      </c>
      <c r="AX10" s="72">
        <f>IF(AY10=0,"",RANK(AY10,$AY$5:$AY$20))</f>
        <v>2</v>
      </c>
      <c r="AY10" s="72">
        <f>AS9*10000+AR9*100+AP9</f>
        <v>151522</v>
      </c>
      <c r="AZ10" s="72">
        <f>AT9</f>
        <v>2</v>
      </c>
      <c r="BA10" s="72" t="str">
        <f>N9</f>
        <v>延方SS</v>
      </c>
    </row>
    <row r="11" spans="1:53" ht="22.5" customHeight="1" x14ac:dyDescent="0.15">
      <c r="A11" s="37" t="s">
        <v>78</v>
      </c>
      <c r="B11" s="38" t="str">
        <f>B7</f>
        <v>FC波崎</v>
      </c>
      <c r="C11" s="39">
        <v>5</v>
      </c>
      <c r="D11" s="38" t="s">
        <v>59</v>
      </c>
      <c r="E11" s="39">
        <v>1</v>
      </c>
      <c r="F11" s="40" t="str">
        <f>B8</f>
        <v>FC麻生</v>
      </c>
      <c r="G11" s="41" t="s">
        <v>79</v>
      </c>
      <c r="H11" s="38" t="str">
        <f>H7</f>
        <v>延方SS</v>
      </c>
      <c r="I11" s="39">
        <v>0</v>
      </c>
      <c r="J11" s="38" t="s">
        <v>59</v>
      </c>
      <c r="K11" s="39">
        <v>3</v>
      </c>
      <c r="L11" s="40" t="str">
        <f>L8</f>
        <v>FC波崎</v>
      </c>
      <c r="M11" s="50"/>
      <c r="N11" s="200" t="str">
        <f>X3</f>
        <v>旭SSS</v>
      </c>
      <c r="O11" s="178" t="str">
        <f>IF(O12="","",IF(O12-Q12&gt;=1,"○",IF(O12-Q12&lt;=-1,"●",IF(O12="","",IF(O12-Q12=0,"△","")))))</f>
        <v>●</v>
      </c>
      <c r="P11" s="179"/>
      <c r="Q11" s="180"/>
      <c r="R11" s="178" t="str">
        <f>IF(R12="","",IF(R12-T12&gt;=1,"○",IF(R12-T12&lt;=-1,"●",IF(R12="","",IF(R12-T12=0,"△","")))))</f>
        <v>●</v>
      </c>
      <c r="S11" s="179"/>
      <c r="T11" s="180"/>
      <c r="U11" s="178" t="str">
        <f>IF(U12="","",IF(U12-W12&gt;=1,"○",IF(U12-W12&lt;=-1,"●",IF(U12="","",IF(U12-W12=0,"△","")))))</f>
        <v>●</v>
      </c>
      <c r="V11" s="179"/>
      <c r="W11" s="180"/>
      <c r="X11" s="194"/>
      <c r="Y11" s="195"/>
      <c r="Z11" s="196"/>
      <c r="AA11" s="178" t="str">
        <f>IF(AA12="","",IF(AA12-AC12&gt;=1,"○",IF(AA12-AC12&lt;=-1,"●",IF(AA12="","",IF(AA12-AC12=0,"△","")))))</f>
        <v>●</v>
      </c>
      <c r="AB11" s="179"/>
      <c r="AC11" s="180"/>
      <c r="AD11" s="178" t="str">
        <f>IF(AD12="","",IF(AD12-AF12&gt;=1,"○",IF(AD12-AF12&lt;=-1,"●",IF(AD12="","",IF(AD12-AF12=0,"△","")))))</f>
        <v>●</v>
      </c>
      <c r="AE11" s="179"/>
      <c r="AF11" s="180"/>
      <c r="AG11" s="178" t="str">
        <f>IF(AG12="","",IF(AG12-AI12&gt;=1,"○",IF(AG12-AI12&lt;=-1,"●",IF(AG12="","",IF(AG12-AI12=0,"△","")))))</f>
        <v>○</v>
      </c>
      <c r="AH11" s="179"/>
      <c r="AI11" s="180"/>
      <c r="AJ11" s="178" t="str">
        <f>IF(AJ12="","",IF(AJ12-AL12&gt;=1,"○",IF(AJ12-AL12&lt;=-1,"●",IF(AJ12="","",IF(AJ12-AL12=0,"△","")))))</f>
        <v>●</v>
      </c>
      <c r="AK11" s="179"/>
      <c r="AL11" s="180"/>
      <c r="AM11" s="174">
        <f>COUNTIF($O11:$AL11,"○")</f>
        <v>1</v>
      </c>
      <c r="AN11" s="174">
        <f>COUNTIF($O11:$AL11,"●")</f>
        <v>6</v>
      </c>
      <c r="AO11" s="174">
        <f>COUNTIF($O11:$AL11,"△")</f>
        <v>0</v>
      </c>
      <c r="AP11" s="190">
        <f>IF(AV12="","",AV12)</f>
        <v>7</v>
      </c>
      <c r="AQ11" s="190">
        <f>IF(AW12="","",AW12)</f>
        <v>49</v>
      </c>
      <c r="AR11" s="190">
        <f>+AP11-AQ11</f>
        <v>-42</v>
      </c>
      <c r="AS11" s="190">
        <f>AM11*3+AO11</f>
        <v>3</v>
      </c>
      <c r="AT11" s="191">
        <f>+AX12</f>
        <v>7</v>
      </c>
    </row>
    <row r="12" spans="1:53" ht="22.5" customHeight="1" thickBot="1" x14ac:dyDescent="0.2">
      <c r="A12" s="45" t="s">
        <v>78</v>
      </c>
      <c r="B12" s="46" t="str">
        <f>F7</f>
        <v>波野SSS</v>
      </c>
      <c r="C12" s="47">
        <v>0</v>
      </c>
      <c r="D12" s="46" t="s">
        <v>59</v>
      </c>
      <c r="E12" s="47">
        <v>0</v>
      </c>
      <c r="F12" s="48" t="str">
        <f>F8</f>
        <v>平井SSS</v>
      </c>
      <c r="G12" s="49" t="s">
        <v>79</v>
      </c>
      <c r="H12" s="46" t="str">
        <f>H8</f>
        <v>旭SSS</v>
      </c>
      <c r="I12" s="47">
        <v>0</v>
      </c>
      <c r="J12" s="46" t="s">
        <v>59</v>
      </c>
      <c r="K12" s="47">
        <v>6</v>
      </c>
      <c r="L12" s="48" t="str">
        <f>L5</f>
        <v>波野SSS</v>
      </c>
      <c r="M12" s="50"/>
      <c r="N12" s="201"/>
      <c r="O12" s="42">
        <f>IF(Z6="","",+Z6)</f>
        <v>0</v>
      </c>
      <c r="P12" s="43" t="str">
        <f>IF(O12="","","-")</f>
        <v>-</v>
      </c>
      <c r="Q12" s="44">
        <f>X6</f>
        <v>8</v>
      </c>
      <c r="R12" s="42">
        <f>IF(Z8="","",+Z8)</f>
        <v>3</v>
      </c>
      <c r="S12" s="43" t="str">
        <f>IF(R12="","","-")</f>
        <v>-</v>
      </c>
      <c r="T12" s="44">
        <f>X8</f>
        <v>9</v>
      </c>
      <c r="U12" s="42">
        <f>IF(Z10="","",Z10)</f>
        <v>0</v>
      </c>
      <c r="V12" s="43" t="str">
        <f>IF(U12="","","-")</f>
        <v>-</v>
      </c>
      <c r="W12" s="44">
        <f>X10</f>
        <v>7</v>
      </c>
      <c r="X12" s="197"/>
      <c r="Y12" s="198"/>
      <c r="Z12" s="199"/>
      <c r="AA12" s="42">
        <f>IF(I8="","",I8)</f>
        <v>1</v>
      </c>
      <c r="AB12" s="43" t="str">
        <f>IF(AA12="","","-")</f>
        <v>-</v>
      </c>
      <c r="AC12" s="44">
        <f>IF(K8="","",K8)</f>
        <v>7</v>
      </c>
      <c r="AD12" s="42">
        <f>IF(I12="","",I12)</f>
        <v>0</v>
      </c>
      <c r="AE12" s="43" t="str">
        <f>IF(AD12="","","-")</f>
        <v>-</v>
      </c>
      <c r="AF12" s="44">
        <f>IF(K12="","",K12)</f>
        <v>6</v>
      </c>
      <c r="AG12" s="42">
        <f>IF(I16="","",I16)</f>
        <v>2</v>
      </c>
      <c r="AH12" s="43" t="str">
        <f>IF(AG12="","","-")</f>
        <v>-</v>
      </c>
      <c r="AI12" s="44">
        <f>IF(K16="","",K16)</f>
        <v>1</v>
      </c>
      <c r="AJ12" s="42">
        <f>IF(C20="","",C20)</f>
        <v>1</v>
      </c>
      <c r="AK12" s="43" t="str">
        <f>IF(AJ12="","","-")</f>
        <v>-</v>
      </c>
      <c r="AL12" s="44">
        <f>IF(E20="","",E20)</f>
        <v>11</v>
      </c>
      <c r="AM12" s="190"/>
      <c r="AN12" s="190"/>
      <c r="AO12" s="190"/>
      <c r="AP12" s="190"/>
      <c r="AQ12" s="190"/>
      <c r="AR12" s="190"/>
      <c r="AS12" s="190"/>
      <c r="AT12" s="191"/>
      <c r="AV12" s="72">
        <f>SUM(O12,R12,U12,X12,AA12,AD12,AG12,AJ12)</f>
        <v>7</v>
      </c>
      <c r="AW12" s="72">
        <f>SUM(Q12,T12,W12,Z12,AC12,AF12,AI12,AL12)</f>
        <v>49</v>
      </c>
      <c r="AX12" s="72">
        <f>IF(AY12=0,"",RANK(AY12,$AY$5:$AY$20))</f>
        <v>7</v>
      </c>
      <c r="AY12" s="72">
        <f>AS11*10000+AR11*100+AP11</f>
        <v>25807</v>
      </c>
      <c r="AZ12" s="72">
        <f>AT11</f>
        <v>7</v>
      </c>
      <c r="BA12" s="72" t="str">
        <f>N11</f>
        <v>旭SSS</v>
      </c>
    </row>
    <row r="13" spans="1:53" ht="22.5" customHeight="1" thickTop="1" x14ac:dyDescent="0.15">
      <c r="A13" s="32" t="s">
        <v>80</v>
      </c>
      <c r="B13" s="33" t="str">
        <f>B5</f>
        <v>大野原SSS</v>
      </c>
      <c r="C13" s="34">
        <v>8</v>
      </c>
      <c r="D13" s="33" t="s">
        <v>59</v>
      </c>
      <c r="E13" s="34">
        <v>0</v>
      </c>
      <c r="F13" s="35" t="str">
        <f>F6</f>
        <v>旭SSS</v>
      </c>
      <c r="G13" s="36" t="s">
        <v>81</v>
      </c>
      <c r="H13" s="33" t="str">
        <f>B5</f>
        <v>大野原SSS</v>
      </c>
      <c r="I13" s="34">
        <v>2</v>
      </c>
      <c r="J13" s="33" t="s">
        <v>59</v>
      </c>
      <c r="K13" s="34">
        <v>1</v>
      </c>
      <c r="L13" s="35" t="str">
        <f>F8</f>
        <v>平井SSS</v>
      </c>
      <c r="M13" s="50"/>
      <c r="N13" s="200" t="str">
        <f>AA3</f>
        <v>FC波崎</v>
      </c>
      <c r="O13" s="178" t="str">
        <f>IF(O14="","",IF(O14-Q14&gt;=1,"○",IF(O14-Q14&lt;=-1,"●",IF(O14="","",IF(O14-Q14=0,"△","")))))</f>
        <v>○</v>
      </c>
      <c r="P13" s="179"/>
      <c r="Q13" s="180"/>
      <c r="R13" s="178" t="str">
        <f>IF(R14="","",IF(R14-T14&gt;=1,"○",IF(R14-T14&lt;=-1,"●",IF(R14="","",IF(R14-T14=0,"△","")))))</f>
        <v>○</v>
      </c>
      <c r="S13" s="179"/>
      <c r="T13" s="180"/>
      <c r="U13" s="178" t="str">
        <f>IF(U14="","",IF(U14-W14&gt;=1,"○",IF(U14-W14&lt;=-1,"●",IF(U14="","",IF(U14-W14=0,"△","")))))</f>
        <v>○</v>
      </c>
      <c r="V13" s="179"/>
      <c r="W13" s="180"/>
      <c r="X13" s="178" t="str">
        <f>IF(X14="","",IF(X14-Z14&gt;=1,"○",IF(X14-Z14&lt;=-1,"●",IF(X14="","",IF(X14-Z14=0,"△","")))))</f>
        <v>○</v>
      </c>
      <c r="Y13" s="179"/>
      <c r="Z13" s="180"/>
      <c r="AA13" s="194"/>
      <c r="AB13" s="195"/>
      <c r="AC13" s="196"/>
      <c r="AD13" s="178" t="str">
        <f>IF(AD14="","",IF(AD14-AF14&gt;=1,"○",IF(AD14-AF14&lt;=-1,"●",IF(AD14="","",IF(AD14-AF14=0,"△","")))))</f>
        <v>●</v>
      </c>
      <c r="AE13" s="179"/>
      <c r="AF13" s="180"/>
      <c r="AG13" s="178" t="str">
        <f>IF(AG14="","",IF(AG14-AI14&gt;=1,"○",IF(AG14-AI14&lt;=-1,"●",IF(AG14="","",IF(AG14-AI14=0,"△","")))))</f>
        <v>○</v>
      </c>
      <c r="AH13" s="179"/>
      <c r="AI13" s="180"/>
      <c r="AJ13" s="178" t="str">
        <f>IF(AJ14="","",IF(AJ14-AL14&gt;=1,"○",IF(AJ14-AL14&lt;=-1,"●",IF(AJ14="","",IF(AJ14-AL14=0,"△","")))))</f>
        <v>●</v>
      </c>
      <c r="AK13" s="179"/>
      <c r="AL13" s="180"/>
      <c r="AM13" s="174">
        <f>COUNTIF($O13:$AL13,"○")</f>
        <v>5</v>
      </c>
      <c r="AN13" s="174">
        <f>COUNTIF($O13:$AL13,"●")</f>
        <v>2</v>
      </c>
      <c r="AO13" s="174">
        <f>COUNTIF($O13:$AL13,"△")</f>
        <v>0</v>
      </c>
      <c r="AP13" s="190">
        <f>IF(AV14="","",AV14)</f>
        <v>21</v>
      </c>
      <c r="AQ13" s="190">
        <f>IF(AW14="","",AW14)</f>
        <v>8</v>
      </c>
      <c r="AR13" s="190">
        <f>+AP13-AQ13</f>
        <v>13</v>
      </c>
      <c r="AS13" s="190">
        <f>AM13*3+AO13</f>
        <v>15</v>
      </c>
      <c r="AT13" s="191">
        <f>+AX14</f>
        <v>3</v>
      </c>
    </row>
    <row r="14" spans="1:53" ht="22.5" customHeight="1" x14ac:dyDescent="0.15">
      <c r="A14" s="37" t="s">
        <v>80</v>
      </c>
      <c r="B14" s="38" t="str">
        <f>F5</f>
        <v>豊郷SSS</v>
      </c>
      <c r="C14" s="39">
        <v>0</v>
      </c>
      <c r="D14" s="38" t="s">
        <v>59</v>
      </c>
      <c r="E14" s="39">
        <v>4</v>
      </c>
      <c r="F14" s="40" t="str">
        <f>B6</f>
        <v>延方SS</v>
      </c>
      <c r="G14" s="41" t="s">
        <v>81</v>
      </c>
      <c r="H14" s="38" t="str">
        <f>F5</f>
        <v>豊郷SSS</v>
      </c>
      <c r="I14" s="39">
        <v>0</v>
      </c>
      <c r="J14" s="38" t="s">
        <v>59</v>
      </c>
      <c r="K14" s="39">
        <v>2</v>
      </c>
      <c r="L14" s="40" t="str">
        <f>L8</f>
        <v>FC波崎</v>
      </c>
      <c r="M14" s="50"/>
      <c r="N14" s="201"/>
      <c r="O14" s="42">
        <f>IF(AC6="","",+AC6)</f>
        <v>3</v>
      </c>
      <c r="P14" s="43" t="str">
        <f>IF(O14="","","-")</f>
        <v>-</v>
      </c>
      <c r="Q14" s="44">
        <f>AA6</f>
        <v>1</v>
      </c>
      <c r="R14" s="42">
        <f>IF(AC8="","",+AC8)</f>
        <v>2</v>
      </c>
      <c r="S14" s="43" t="str">
        <f>IF(R14="","","-")</f>
        <v>-</v>
      </c>
      <c r="T14" s="44">
        <f>AA8</f>
        <v>0</v>
      </c>
      <c r="U14" s="42">
        <f>IF(AC10="","",AC10)</f>
        <v>3</v>
      </c>
      <c r="V14" s="43" t="str">
        <f>IF(U14="","","-")</f>
        <v>-</v>
      </c>
      <c r="W14" s="44">
        <f>AA10</f>
        <v>0</v>
      </c>
      <c r="X14" s="42">
        <f>IF(AC12="","",AC12)</f>
        <v>7</v>
      </c>
      <c r="Y14" s="43" t="str">
        <f>IF(X14="","","-")</f>
        <v>-</v>
      </c>
      <c r="Z14" s="44">
        <f>AA12</f>
        <v>1</v>
      </c>
      <c r="AA14" s="197"/>
      <c r="AB14" s="198"/>
      <c r="AC14" s="199"/>
      <c r="AD14" s="42">
        <f>IF(C7="","",C7)</f>
        <v>1</v>
      </c>
      <c r="AE14" s="43" t="str">
        <f>IF(AD14="","","-")</f>
        <v>-</v>
      </c>
      <c r="AF14" s="44">
        <f>IF(E7="","",E7)</f>
        <v>4</v>
      </c>
      <c r="AG14" s="42">
        <f>IF(C11="","",C11)</f>
        <v>5</v>
      </c>
      <c r="AH14" s="43" t="str">
        <f>IF(AG14="","","-")</f>
        <v>-</v>
      </c>
      <c r="AI14" s="44">
        <f>IF(E11="","",E11)</f>
        <v>1</v>
      </c>
      <c r="AJ14" s="42">
        <f>IF(C15="","",C15)</f>
        <v>0</v>
      </c>
      <c r="AK14" s="43" t="str">
        <f>IF(AJ14="","","-")</f>
        <v>-</v>
      </c>
      <c r="AL14" s="44">
        <f>IF(E15="","",E15)</f>
        <v>1</v>
      </c>
      <c r="AM14" s="190"/>
      <c r="AN14" s="190"/>
      <c r="AO14" s="190"/>
      <c r="AP14" s="190"/>
      <c r="AQ14" s="190"/>
      <c r="AR14" s="190"/>
      <c r="AS14" s="190"/>
      <c r="AT14" s="191"/>
      <c r="AV14" s="72">
        <f>SUM(O14,R14,U14,X14,AA14,AD14,AG14,AJ14)</f>
        <v>21</v>
      </c>
      <c r="AW14" s="72">
        <f>SUM(Q14,T14,W14,Z14,AC14,AF14,AI14,AL14)</f>
        <v>8</v>
      </c>
      <c r="AX14" s="72">
        <f>IF(AY14=0,"",RANK(AY14,$AY$5:$AY$20))</f>
        <v>3</v>
      </c>
      <c r="AY14" s="72">
        <f>AS13*10000+AR13*100+AP13</f>
        <v>151321</v>
      </c>
      <c r="AZ14" s="72">
        <f>AT13</f>
        <v>3</v>
      </c>
      <c r="BA14" s="72" t="str">
        <f>N13</f>
        <v>FC波崎</v>
      </c>
    </row>
    <row r="15" spans="1:53" ht="22.5" customHeight="1" x14ac:dyDescent="0.15">
      <c r="A15" s="37" t="s">
        <v>80</v>
      </c>
      <c r="B15" s="38" t="str">
        <f>B7</f>
        <v>FC波崎</v>
      </c>
      <c r="C15" s="39">
        <v>0</v>
      </c>
      <c r="D15" s="38" t="s">
        <v>59</v>
      </c>
      <c r="E15" s="39">
        <v>1</v>
      </c>
      <c r="F15" s="40" t="str">
        <f>F8</f>
        <v>平井SSS</v>
      </c>
      <c r="G15" s="41" t="s">
        <v>81</v>
      </c>
      <c r="H15" s="38" t="str">
        <f>H7</f>
        <v>延方SS</v>
      </c>
      <c r="I15" s="39">
        <v>0</v>
      </c>
      <c r="J15" s="38" t="s">
        <v>59</v>
      </c>
      <c r="K15" s="39">
        <v>3</v>
      </c>
      <c r="L15" s="40" t="str">
        <f>L5</f>
        <v>波野SSS</v>
      </c>
      <c r="M15" s="50"/>
      <c r="N15" s="192" t="str">
        <f>AD3</f>
        <v>波野SSS</v>
      </c>
      <c r="O15" s="181" t="str">
        <f>IF(O16="","",IF(O16-Q16&gt;=1,"○",IF(O16-Q16&lt;=-1,"●",IF(O16="","",IF(O16-Q16=0,"△","")))))</f>
        <v>○</v>
      </c>
      <c r="P15" s="182"/>
      <c r="Q15" s="183"/>
      <c r="R15" s="181" t="str">
        <f>IF(R16="","",IF(R16-T16&gt;=1,"○",IF(R16-T16&lt;=-1,"●",IF(R16="","",IF(R16-T16=0,"△","")))))</f>
        <v>○</v>
      </c>
      <c r="S15" s="182"/>
      <c r="T15" s="183"/>
      <c r="U15" s="178" t="str">
        <f>IF(U16="","",IF(U16-W16&gt;=1,"○",IF(U16-W16&lt;=-1,"●",IF(U16="","",IF(U16-W16=0,"△","")))))</f>
        <v>○</v>
      </c>
      <c r="V15" s="179"/>
      <c r="W15" s="180"/>
      <c r="X15" s="181" t="str">
        <f>IF(X16="","",IF(X16-Z16&gt;=1,"○",IF(X16-Z16&lt;=-1,"●",IF(X16="","",IF(X16-Z16=0,"△","")))))</f>
        <v>○</v>
      </c>
      <c r="Y15" s="182"/>
      <c r="Z15" s="183"/>
      <c r="AA15" s="181" t="str">
        <f>IF(AA16="","",IF(AA16-AC16&gt;=1,"○",IF(AA16-AC16&lt;=-1,"●",IF(AA16="","",IF(AA16-AC16=0,"△","")))))</f>
        <v>○</v>
      </c>
      <c r="AB15" s="182"/>
      <c r="AC15" s="183"/>
      <c r="AD15" s="184"/>
      <c r="AE15" s="185"/>
      <c r="AF15" s="186"/>
      <c r="AG15" s="181" t="str">
        <f>IF(AG16="","",IF(AG16-AI16&gt;=1,"○",IF(AG16-AI16&lt;=-1,"●",IF(AG16="","",IF(AG16-AI16=0,"△","")))))</f>
        <v>○</v>
      </c>
      <c r="AH15" s="182"/>
      <c r="AI15" s="183"/>
      <c r="AJ15" s="181" t="str">
        <f>IF(AJ16="","",IF(AJ16-AL16&gt;=1,"○",IF(AJ16-AL16&lt;=-1,"●",IF(AJ16="","",IF(AJ16-AL16=0,"△","")))))</f>
        <v>△</v>
      </c>
      <c r="AK15" s="182"/>
      <c r="AL15" s="183"/>
      <c r="AM15" s="174">
        <f>COUNTIF($O15:$AL15,"○")</f>
        <v>6</v>
      </c>
      <c r="AN15" s="174">
        <f>COUNTIF($O15:$AL15,"●")</f>
        <v>0</v>
      </c>
      <c r="AO15" s="174">
        <f>COUNTIF($O15:$AL15,"△")</f>
        <v>1</v>
      </c>
      <c r="AP15" s="174">
        <f>IF(AV16="","",AV16)</f>
        <v>29</v>
      </c>
      <c r="AQ15" s="174">
        <f>IF(AW16="","",AW16)</f>
        <v>1</v>
      </c>
      <c r="AR15" s="174">
        <f>+AP15-AQ15</f>
        <v>28</v>
      </c>
      <c r="AS15" s="174">
        <f>AM15*3+AO15</f>
        <v>19</v>
      </c>
      <c r="AT15" s="176">
        <f>+AX16</f>
        <v>1</v>
      </c>
    </row>
    <row r="16" spans="1:53" ht="22.5" customHeight="1" thickBot="1" x14ac:dyDescent="0.2">
      <c r="A16" s="45" t="s">
        <v>80</v>
      </c>
      <c r="B16" s="46" t="str">
        <f>F7</f>
        <v>波野SSS</v>
      </c>
      <c r="C16" s="47">
        <v>4</v>
      </c>
      <c r="D16" s="46" t="s">
        <v>59</v>
      </c>
      <c r="E16" s="47">
        <v>0</v>
      </c>
      <c r="F16" s="48" t="str">
        <f>B8</f>
        <v>FC麻生</v>
      </c>
      <c r="G16" s="49" t="s">
        <v>81</v>
      </c>
      <c r="H16" s="46" t="str">
        <f>H8</f>
        <v>旭SSS</v>
      </c>
      <c r="I16" s="47">
        <v>2</v>
      </c>
      <c r="J16" s="46" t="s">
        <v>59</v>
      </c>
      <c r="K16" s="47">
        <v>1</v>
      </c>
      <c r="L16" s="48" t="str">
        <f>L6</f>
        <v>FC麻生</v>
      </c>
      <c r="M16" s="50"/>
      <c r="N16" s="201"/>
      <c r="O16" s="42">
        <f>IF(AF6="","",+AF6)</f>
        <v>3</v>
      </c>
      <c r="P16" s="43" t="str">
        <f>IF(O16="","","-")</f>
        <v>-</v>
      </c>
      <c r="Q16" s="44">
        <f>AD6</f>
        <v>0</v>
      </c>
      <c r="R16" s="42">
        <f>IF(AF8="","",AF8)</f>
        <v>9</v>
      </c>
      <c r="S16" s="43" t="str">
        <f>IF(R16="","","-")</f>
        <v>-</v>
      </c>
      <c r="T16" s="44">
        <f>AD8</f>
        <v>0</v>
      </c>
      <c r="U16" s="42">
        <f>IF(AF10="","",AF10)</f>
        <v>3</v>
      </c>
      <c r="V16" s="43" t="str">
        <f>IF(U16="","","-")</f>
        <v>-</v>
      </c>
      <c r="W16" s="44">
        <f>AD10</f>
        <v>0</v>
      </c>
      <c r="X16" s="42">
        <f>IF(AF12="","",AF12)</f>
        <v>6</v>
      </c>
      <c r="Y16" s="43" t="str">
        <f>IF(X16="","","-")</f>
        <v>-</v>
      </c>
      <c r="Z16" s="44">
        <f>AD12</f>
        <v>0</v>
      </c>
      <c r="AA16" s="42">
        <f>IF(AF14="","",AF14)</f>
        <v>4</v>
      </c>
      <c r="AB16" s="43" t="str">
        <f>IF(AA16="","","-")</f>
        <v>-</v>
      </c>
      <c r="AC16" s="44">
        <f>AD14</f>
        <v>1</v>
      </c>
      <c r="AD16" s="197"/>
      <c r="AE16" s="198"/>
      <c r="AF16" s="199"/>
      <c r="AG16" s="42">
        <f>IF(C16="","",C16)</f>
        <v>4</v>
      </c>
      <c r="AH16" s="43" t="str">
        <f>IF(AG16="","","-")</f>
        <v>-</v>
      </c>
      <c r="AI16" s="44">
        <f>IF(E16="","",E16)</f>
        <v>0</v>
      </c>
      <c r="AJ16" s="42">
        <f>IF(C12="","",C12)</f>
        <v>0</v>
      </c>
      <c r="AK16" s="43" t="str">
        <f>IF(AJ16="","","-")</f>
        <v>-</v>
      </c>
      <c r="AL16" s="44">
        <f>IF(E12="","",E12)</f>
        <v>0</v>
      </c>
      <c r="AM16" s="190"/>
      <c r="AN16" s="190"/>
      <c r="AO16" s="190"/>
      <c r="AP16" s="190"/>
      <c r="AQ16" s="190"/>
      <c r="AR16" s="190"/>
      <c r="AS16" s="190"/>
      <c r="AT16" s="191"/>
      <c r="AV16" s="72">
        <f>SUM(O16,R16,U16,X16,AA16,AD16,AG16,AJ16)</f>
        <v>29</v>
      </c>
      <c r="AW16" s="72">
        <f>SUM(Q16,T16,W16,Z16,AC16,AF16,AI16,AL16)</f>
        <v>1</v>
      </c>
      <c r="AX16" s="72">
        <f>IF(AY16=0,"",RANK(AY16,$AY$5:$AY$20))</f>
        <v>1</v>
      </c>
      <c r="AY16" s="72">
        <f>AS15*10000+AR15*100+AP15</f>
        <v>192829</v>
      </c>
      <c r="AZ16" s="72">
        <f>AT15</f>
        <v>1</v>
      </c>
      <c r="BA16" s="72" t="str">
        <f>N15</f>
        <v>波野SSS</v>
      </c>
    </row>
    <row r="17" spans="1:53" ht="22.5" customHeight="1" thickTop="1" x14ac:dyDescent="0.15">
      <c r="A17" s="32" t="s">
        <v>82</v>
      </c>
      <c r="B17" s="33" t="str">
        <f>B5</f>
        <v>大野原SSS</v>
      </c>
      <c r="C17" s="34">
        <v>1</v>
      </c>
      <c r="D17" s="33" t="s">
        <v>59</v>
      </c>
      <c r="E17" s="34">
        <v>3</v>
      </c>
      <c r="F17" s="35" t="str">
        <f>B7</f>
        <v>FC波崎</v>
      </c>
      <c r="G17" s="65"/>
      <c r="H17" s="66"/>
      <c r="I17" s="66"/>
      <c r="J17" s="66"/>
      <c r="K17" s="66"/>
      <c r="L17" s="67"/>
      <c r="N17" s="200" t="str">
        <f>AG3</f>
        <v>FC麻生</v>
      </c>
      <c r="O17" s="178" t="str">
        <f>IF(O18="","",IF(O18-Q18&gt;=1,"○",IF(O18-Q18&lt;=-1,"●",IF(O18="","",IF(O18-Q18=0,"△","")))))</f>
        <v>●</v>
      </c>
      <c r="P17" s="179"/>
      <c r="Q17" s="180"/>
      <c r="R17" s="178" t="str">
        <f>IF(R18="","",IF(R18-T18&gt;=1,"○",IF(R18-T18&lt;=-1,"●",IF(R18="","",IF(R18-T18=0,"△","")))))</f>
        <v>●</v>
      </c>
      <c r="S17" s="179"/>
      <c r="T17" s="180"/>
      <c r="U17" s="178" t="str">
        <f>IF(U18="","",IF(U18-W18&gt;=1,"○",IF(U18-W18&lt;=-1,"●",IF(U18="","",IF(U18-W18=0,"△","")))))</f>
        <v>●</v>
      </c>
      <c r="V17" s="179"/>
      <c r="W17" s="180"/>
      <c r="X17" s="178" t="str">
        <f>IF(X18="","",IF(X18-Z18&gt;=1,"○",IF(X18-Z18&lt;=-1,"●",IF(X18="","",IF(X18-Z18=0,"△","")))))</f>
        <v>●</v>
      </c>
      <c r="Y17" s="179"/>
      <c r="Z17" s="180"/>
      <c r="AA17" s="178" t="str">
        <f>IF(AA18="","",IF(AA18-AC18&gt;=1,"○",IF(AA18-AC18&lt;=-1,"●",IF(AA18="","",IF(AA18-AC18=0,"△","")))))</f>
        <v>●</v>
      </c>
      <c r="AB17" s="179"/>
      <c r="AC17" s="180"/>
      <c r="AD17" s="178" t="str">
        <f>IF(AD18="","",IF(AD18-AF18&gt;=1,"○",IF(AD18-AF18&lt;=-1,"●",IF(AD18="","",IF(AD18-AF18=0,"△","")))))</f>
        <v>●</v>
      </c>
      <c r="AE17" s="179"/>
      <c r="AF17" s="180"/>
      <c r="AG17" s="194"/>
      <c r="AH17" s="195"/>
      <c r="AI17" s="196"/>
      <c r="AJ17" s="178" t="str">
        <f>IF(AJ18="","",IF(AJ18-AL18&gt;=1,"○",IF(AJ18-AL18&lt;=-1,"●",IF(AJ18="","",IF(AJ18-AL18=0,"△","")))))</f>
        <v>●</v>
      </c>
      <c r="AK17" s="179"/>
      <c r="AL17" s="180"/>
      <c r="AM17" s="174">
        <f>COUNTIF($O17:$AL17,"○")</f>
        <v>0</v>
      </c>
      <c r="AN17" s="174">
        <f>COUNTIF($O17:$AL17,"●")</f>
        <v>7</v>
      </c>
      <c r="AO17" s="174">
        <f>COUNTIF($O17:$AL17,"△")</f>
        <v>0</v>
      </c>
      <c r="AP17" s="190">
        <f>IF(AV18="","",AV18)</f>
        <v>3</v>
      </c>
      <c r="AQ17" s="190">
        <f>IF(AW18="","",AW18)</f>
        <v>27</v>
      </c>
      <c r="AR17" s="190">
        <f>+AP17-AQ17</f>
        <v>-24</v>
      </c>
      <c r="AS17" s="190">
        <f>AM17*3+AO17</f>
        <v>0</v>
      </c>
      <c r="AT17" s="191">
        <f>+AX18</f>
        <v>8</v>
      </c>
    </row>
    <row r="18" spans="1:53" ht="22.5" customHeight="1" x14ac:dyDescent="0.15">
      <c r="A18" s="37" t="s">
        <v>82</v>
      </c>
      <c r="B18" s="38" t="str">
        <f>F5</f>
        <v>豊郷SSS</v>
      </c>
      <c r="C18" s="39">
        <v>0</v>
      </c>
      <c r="D18" s="38" t="s">
        <v>59</v>
      </c>
      <c r="E18" s="39">
        <v>9</v>
      </c>
      <c r="F18" s="40" t="str">
        <f>F7</f>
        <v>波野SSS</v>
      </c>
      <c r="G18" s="65"/>
      <c r="H18" s="66"/>
      <c r="I18" s="66"/>
      <c r="J18" s="66"/>
      <c r="K18" s="66"/>
      <c r="L18" s="67"/>
      <c r="N18" s="201"/>
      <c r="O18" s="42">
        <f>IF(AI6="","",+AI6)</f>
        <v>0</v>
      </c>
      <c r="P18" s="43" t="str">
        <f>IF(O18="","","-")</f>
        <v>-</v>
      </c>
      <c r="Q18" s="44">
        <f>AG6</f>
        <v>5</v>
      </c>
      <c r="R18" s="42">
        <f>IF(AI8="","",+AI8)</f>
        <v>1</v>
      </c>
      <c r="S18" s="43" t="str">
        <f>IF(R18="","","-")</f>
        <v>-</v>
      </c>
      <c r="T18" s="44">
        <f>AG8</f>
        <v>2</v>
      </c>
      <c r="U18" s="42">
        <f>IF(AI10="","",AI10)</f>
        <v>0</v>
      </c>
      <c r="V18" s="43" t="str">
        <f>IF(U18="","","-")</f>
        <v>-</v>
      </c>
      <c r="W18" s="44">
        <f>AG10</f>
        <v>6</v>
      </c>
      <c r="X18" s="42">
        <f>IF(AI12="","",AI12)</f>
        <v>1</v>
      </c>
      <c r="Y18" s="43" t="str">
        <f>IF(X18="","","-")</f>
        <v>-</v>
      </c>
      <c r="Z18" s="44">
        <f>AG12</f>
        <v>2</v>
      </c>
      <c r="AA18" s="42">
        <f>IF(AI14="","",AI14)</f>
        <v>1</v>
      </c>
      <c r="AB18" s="43" t="str">
        <f>IF(AA18="","","-")</f>
        <v>-</v>
      </c>
      <c r="AC18" s="44">
        <f>AG14</f>
        <v>5</v>
      </c>
      <c r="AD18" s="42">
        <f>IF(AI16="","",AI16)</f>
        <v>0</v>
      </c>
      <c r="AE18" s="43" t="str">
        <f>IF(AD18="","","-")</f>
        <v>-</v>
      </c>
      <c r="AF18" s="44">
        <f>AG16</f>
        <v>4</v>
      </c>
      <c r="AG18" s="197"/>
      <c r="AH18" s="198"/>
      <c r="AI18" s="199"/>
      <c r="AJ18" s="42">
        <f>IF(C8="","",C8)</f>
        <v>0</v>
      </c>
      <c r="AK18" s="43" t="str">
        <f>IF(AJ18="","","-")</f>
        <v>-</v>
      </c>
      <c r="AL18" s="44">
        <f>IF(E8="","",E8)</f>
        <v>3</v>
      </c>
      <c r="AM18" s="190"/>
      <c r="AN18" s="190"/>
      <c r="AO18" s="190"/>
      <c r="AP18" s="190"/>
      <c r="AQ18" s="190"/>
      <c r="AR18" s="190"/>
      <c r="AS18" s="190"/>
      <c r="AT18" s="191"/>
      <c r="AV18" s="72">
        <f>SUM(O18,R18,U18,X18,AA18,AD18,AG18,AJ18)</f>
        <v>3</v>
      </c>
      <c r="AW18" s="72">
        <f>SUM(Q18,T18,W18,Z18,AC18,AF18,AI18,AL18)</f>
        <v>27</v>
      </c>
      <c r="AX18" s="72">
        <f>IF(AY18=0,"",RANK(AY18,$AY$5:$AY$20))</f>
        <v>8</v>
      </c>
      <c r="AY18" s="72">
        <f>AS17*10000+AR17*100+AP17</f>
        <v>-2397</v>
      </c>
      <c r="AZ18" s="72">
        <f>AT17</f>
        <v>8</v>
      </c>
      <c r="BA18" s="72" t="str">
        <f>N17</f>
        <v>FC麻生</v>
      </c>
    </row>
    <row r="19" spans="1:53" ht="22.5" customHeight="1" x14ac:dyDescent="0.15">
      <c r="A19" s="37" t="s">
        <v>82</v>
      </c>
      <c r="B19" s="38" t="str">
        <f>B6</f>
        <v>延方SS</v>
      </c>
      <c r="C19" s="39">
        <v>6</v>
      </c>
      <c r="D19" s="38" t="s">
        <v>59</v>
      </c>
      <c r="E19" s="39">
        <v>0</v>
      </c>
      <c r="F19" s="40" t="str">
        <f>B8</f>
        <v>FC麻生</v>
      </c>
      <c r="G19" s="65"/>
      <c r="H19" s="66"/>
      <c r="I19" s="66"/>
      <c r="J19" s="66"/>
      <c r="K19" s="66"/>
      <c r="L19" s="67"/>
      <c r="N19" s="192" t="str">
        <f>AJ3</f>
        <v>平井SSS</v>
      </c>
      <c r="O19" s="181" t="str">
        <f>IF(O20="","",IF(O20-Q20&gt;=1,"○",IF(O20-Q20&lt;=-1,"●",IF(O20="","",IF(O20-Q20=0,"△","")))))</f>
        <v>●</v>
      </c>
      <c r="P19" s="182"/>
      <c r="Q19" s="183"/>
      <c r="R19" s="181" t="str">
        <f>IF(R20="","",IF(R20-T20&gt;=1,"○",IF(R20-T20&lt;=-1,"●",IF(R20="","",IF(R20-T20=0,"△","")))))</f>
        <v>○</v>
      </c>
      <c r="S19" s="182"/>
      <c r="T19" s="183"/>
      <c r="U19" s="181" t="str">
        <f>IF(U20="","",IF(U20-W20&gt;=1,"○",IF(U20-W20&lt;=-1,"●",IF(U20="","",IF(U20-W20=0,"△","")))))</f>
        <v>●</v>
      </c>
      <c r="V19" s="182"/>
      <c r="W19" s="183"/>
      <c r="X19" s="181" t="str">
        <f>IF(X20="","",IF(X20-Z20&gt;=1,"○",IF(X20-Z20&lt;=-1,"●",IF(X20="","",IF(X20-Z20=0,"△","")))))</f>
        <v>○</v>
      </c>
      <c r="Y19" s="182"/>
      <c r="Z19" s="183"/>
      <c r="AA19" s="178" t="str">
        <f>IF(AA20="","",IF(AA20-AC20&gt;=1,"○",IF(AA20-AC20&lt;=-1,"●",IF(AA20="","",IF(AA20-AC20=0,"△","")))))</f>
        <v>○</v>
      </c>
      <c r="AB19" s="179"/>
      <c r="AC19" s="180"/>
      <c r="AD19" s="181" t="str">
        <f>IF(AD20="","",IF(AD20-AF20&gt;=1,"○",IF(AD20-AF20&lt;=-1,"●",IF(AD20="","",IF(AD20-AF20=0,"△","")))))</f>
        <v>△</v>
      </c>
      <c r="AE19" s="182"/>
      <c r="AF19" s="183"/>
      <c r="AG19" s="181" t="str">
        <f>IF(AG20="","",IF(AG20-AI20&gt;=1,"○",IF(AG20-AI20&lt;=-1,"●",IF(AG20="","",IF(AG20-AI20=0,"△","")))))</f>
        <v>○</v>
      </c>
      <c r="AH19" s="182"/>
      <c r="AI19" s="183"/>
      <c r="AJ19" s="184"/>
      <c r="AK19" s="185"/>
      <c r="AL19" s="186"/>
      <c r="AM19" s="174">
        <f>COUNTIF($O19:$AL19,"○")</f>
        <v>4</v>
      </c>
      <c r="AN19" s="174">
        <f>COUNTIF($O19:$AL19,"●")</f>
        <v>2</v>
      </c>
      <c r="AO19" s="174">
        <f>COUNTIF($O19:$AL19,"△")</f>
        <v>1</v>
      </c>
      <c r="AP19" s="174">
        <f>IF(AV20="","",AV20)</f>
        <v>19</v>
      </c>
      <c r="AQ19" s="174">
        <f>IF(AW20="","",AW20)</f>
        <v>6</v>
      </c>
      <c r="AR19" s="174">
        <f>+AP19-AQ19</f>
        <v>13</v>
      </c>
      <c r="AS19" s="174">
        <f>AM19*3+AO19</f>
        <v>13</v>
      </c>
      <c r="AT19" s="176">
        <f>+AX20</f>
        <v>4</v>
      </c>
    </row>
    <row r="20" spans="1:53" ht="22.5" customHeight="1" thickBot="1" x14ac:dyDescent="0.2">
      <c r="A20" s="57" t="s">
        <v>82</v>
      </c>
      <c r="B20" s="58" t="str">
        <f>F6</f>
        <v>旭SSS</v>
      </c>
      <c r="C20" s="59">
        <v>1</v>
      </c>
      <c r="D20" s="58" t="s">
        <v>59</v>
      </c>
      <c r="E20" s="59">
        <v>11</v>
      </c>
      <c r="F20" s="60" t="str">
        <f>F8</f>
        <v>平井SSS</v>
      </c>
      <c r="G20" s="68"/>
      <c r="H20" s="69"/>
      <c r="I20" s="69"/>
      <c r="J20" s="69"/>
      <c r="K20" s="69"/>
      <c r="L20" s="70"/>
      <c r="N20" s="193"/>
      <c r="O20" s="61">
        <f>IF(AL6="","",+AL6)</f>
        <v>1</v>
      </c>
      <c r="P20" s="62" t="str">
        <f>IF(O20="","","-")</f>
        <v>-</v>
      </c>
      <c r="Q20" s="63">
        <f>AJ6</f>
        <v>2</v>
      </c>
      <c r="R20" s="61">
        <f>IF(AL8="","",+AL8)</f>
        <v>3</v>
      </c>
      <c r="S20" s="62" t="str">
        <f>IF(R20="","","-")</f>
        <v>-</v>
      </c>
      <c r="T20" s="63">
        <f>AJ8</f>
        <v>1</v>
      </c>
      <c r="U20" s="61">
        <f>IF(AL10="","",AL10)</f>
        <v>0</v>
      </c>
      <c r="V20" s="62" t="str">
        <f>IF(U20="","","-")</f>
        <v>-</v>
      </c>
      <c r="W20" s="63">
        <f>AJ10</f>
        <v>2</v>
      </c>
      <c r="X20" s="61">
        <f>IF(AL12="","",AL12)</f>
        <v>11</v>
      </c>
      <c r="Y20" s="62" t="str">
        <f>IF(X20="","","-")</f>
        <v>-</v>
      </c>
      <c r="Z20" s="63">
        <f>AJ12</f>
        <v>1</v>
      </c>
      <c r="AA20" s="61">
        <f>IF(AL14="","",AL14)</f>
        <v>1</v>
      </c>
      <c r="AB20" s="62" t="str">
        <f>IF(AA20="","","-")</f>
        <v>-</v>
      </c>
      <c r="AC20" s="63">
        <f>AJ14</f>
        <v>0</v>
      </c>
      <c r="AD20" s="61">
        <f>IF(AL16="","",AL16)</f>
        <v>0</v>
      </c>
      <c r="AE20" s="62" t="str">
        <f>IF(AD20="","","-")</f>
        <v>-</v>
      </c>
      <c r="AF20" s="63">
        <f>AJ16</f>
        <v>0</v>
      </c>
      <c r="AG20" s="61">
        <f>IF(AL18="","",AL18)</f>
        <v>3</v>
      </c>
      <c r="AH20" s="62" t="str">
        <f>IF(AG20="","","-")</f>
        <v>-</v>
      </c>
      <c r="AI20" s="63">
        <f>AJ18</f>
        <v>0</v>
      </c>
      <c r="AJ20" s="187"/>
      <c r="AK20" s="188"/>
      <c r="AL20" s="189"/>
      <c r="AM20" s="175"/>
      <c r="AN20" s="175"/>
      <c r="AO20" s="175"/>
      <c r="AP20" s="175"/>
      <c r="AQ20" s="175"/>
      <c r="AR20" s="175"/>
      <c r="AS20" s="175"/>
      <c r="AT20" s="177"/>
      <c r="AV20" s="72">
        <f>SUM(O20,R20,U20,X20,AA20,AD20,AG20,AJ20)</f>
        <v>19</v>
      </c>
      <c r="AW20" s="72">
        <f>SUM(Q20,T20,W20,Z20,AC20,AF20,AI20,AL20)</f>
        <v>6</v>
      </c>
      <c r="AX20" s="72">
        <f>IF(AY20=0,"",RANK(AY20,$AY$5:$AY$20))</f>
        <v>4</v>
      </c>
      <c r="AY20" s="72">
        <f>AS19*10000+AR19*100+AP19</f>
        <v>131319</v>
      </c>
      <c r="AZ20" s="72">
        <f>AT19</f>
        <v>4</v>
      </c>
      <c r="BA20" s="72" t="str">
        <f>N19</f>
        <v>平井SSS</v>
      </c>
    </row>
    <row r="21" spans="1:53" ht="22.5" customHeight="1" thickBo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</row>
    <row r="22" spans="1:53" ht="22.5" customHeight="1" thickBot="1" x14ac:dyDescent="0.2">
      <c r="A22" s="220" t="s">
        <v>83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2"/>
      <c r="M22" s="27"/>
      <c r="N22" s="223"/>
      <c r="O22" s="217" t="str">
        <f>'Ｃ～Ｄ'!B27</f>
        <v>土合ＦＣ</v>
      </c>
      <c r="P22" s="217"/>
      <c r="Q22" s="217"/>
      <c r="R22" s="217" t="str">
        <f>'Ｃ～Ｄ'!C27</f>
        <v>鹿島SSS</v>
      </c>
      <c r="S22" s="217"/>
      <c r="T22" s="217"/>
      <c r="U22" s="217" t="str">
        <f>'Ｃ～Ｄ'!D27</f>
        <v>日の出SS</v>
      </c>
      <c r="V22" s="217"/>
      <c r="W22" s="217"/>
      <c r="X22" s="217" t="str">
        <f>'Ｃ～Ｄ'!E27</f>
        <v>青柳EFC SS</v>
      </c>
      <c r="Y22" s="217"/>
      <c r="Z22" s="217"/>
      <c r="AA22" s="217" t="str">
        <f>'Ｃ～Ｄ'!F27</f>
        <v>軽野東SSS</v>
      </c>
      <c r="AB22" s="217"/>
      <c r="AC22" s="217"/>
      <c r="AD22" s="217" t="str">
        <f>'Ｃ～Ｄ'!G27</f>
        <v>鹿島アントラーズFC</v>
      </c>
      <c r="AE22" s="217"/>
      <c r="AF22" s="217"/>
      <c r="AG22" s="217" t="str">
        <f>'Ｃ～Ｄ'!H27</f>
        <v>ＦＣ北浦</v>
      </c>
      <c r="AH22" s="217"/>
      <c r="AI22" s="217"/>
      <c r="AJ22" s="217" t="str">
        <f>'Ｃ～Ｄ'!I27</f>
        <v>大野SSS</v>
      </c>
      <c r="AK22" s="217"/>
      <c r="AL22" s="217"/>
      <c r="AM22" s="210" t="s">
        <v>51</v>
      </c>
      <c r="AN22" s="210" t="s">
        <v>52</v>
      </c>
      <c r="AO22" s="210" t="s">
        <v>53</v>
      </c>
      <c r="AP22" s="210" t="s">
        <v>17</v>
      </c>
      <c r="AQ22" s="210" t="s">
        <v>18</v>
      </c>
      <c r="AR22" s="210" t="s">
        <v>54</v>
      </c>
      <c r="AS22" s="210" t="s">
        <v>55</v>
      </c>
      <c r="AT22" s="212" t="s">
        <v>21</v>
      </c>
    </row>
    <row r="23" spans="1:53" ht="22.5" customHeight="1" thickTop="1" thickBot="1" x14ac:dyDescent="0.2">
      <c r="A23" s="28" t="s">
        <v>56</v>
      </c>
      <c r="B23" s="29" t="s">
        <v>57</v>
      </c>
      <c r="C23" s="214">
        <f>C4</f>
        <v>42882</v>
      </c>
      <c r="D23" s="215"/>
      <c r="E23" s="216"/>
      <c r="F23" s="30" t="s">
        <v>57</v>
      </c>
      <c r="G23" s="31" t="s">
        <v>56</v>
      </c>
      <c r="H23" s="29" t="s">
        <v>57</v>
      </c>
      <c r="I23" s="214">
        <f>I4</f>
        <v>42518</v>
      </c>
      <c r="J23" s="215"/>
      <c r="K23" s="216"/>
      <c r="L23" s="30" t="s">
        <v>57</v>
      </c>
      <c r="M23" s="27"/>
      <c r="N23" s="224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1"/>
      <c r="AN23" s="211"/>
      <c r="AO23" s="211"/>
      <c r="AP23" s="211"/>
      <c r="AQ23" s="211"/>
      <c r="AR23" s="211"/>
      <c r="AS23" s="211"/>
      <c r="AT23" s="213"/>
      <c r="AU23" s="72">
        <v>1</v>
      </c>
      <c r="AV23" s="72" t="str">
        <f>IF(I24="","",VLOOKUP(AU23,AZ25:BA39,2,FALSE))</f>
        <v>鹿島アントラーズFC</v>
      </c>
    </row>
    <row r="24" spans="1:53" ht="22.5" customHeight="1" thickTop="1" x14ac:dyDescent="0.15">
      <c r="A24" s="32" t="s">
        <v>58</v>
      </c>
      <c r="B24" s="33" t="str">
        <f>O22</f>
        <v>土合ＦＣ</v>
      </c>
      <c r="C24" s="34">
        <v>1</v>
      </c>
      <c r="D24" s="33" t="s">
        <v>59</v>
      </c>
      <c r="E24" s="34">
        <v>1</v>
      </c>
      <c r="F24" s="35" t="str">
        <f>R22</f>
        <v>鹿島SSS</v>
      </c>
      <c r="G24" s="36" t="s">
        <v>77</v>
      </c>
      <c r="H24" s="33" t="str">
        <f>B24</f>
        <v>土合ＦＣ</v>
      </c>
      <c r="I24" s="34">
        <v>0</v>
      </c>
      <c r="J24" s="33" t="s">
        <v>59</v>
      </c>
      <c r="K24" s="34">
        <v>1</v>
      </c>
      <c r="L24" s="35" t="str">
        <f>F26</f>
        <v>鹿島アントラーズFC</v>
      </c>
      <c r="M24" s="27"/>
      <c r="N24" s="206" t="str">
        <f>O22</f>
        <v>土合ＦＣ</v>
      </c>
      <c r="O24" s="207"/>
      <c r="P24" s="208"/>
      <c r="Q24" s="209"/>
      <c r="R24" s="203" t="str">
        <f>IF(R25="","",IF(R25-T25&gt;=1,"○",IF(R25-T25&lt;=-1,"●",IF(R25="","",IF(R25-T25=0,"△","")))))</f>
        <v>△</v>
      </c>
      <c r="S24" s="204"/>
      <c r="T24" s="205"/>
      <c r="U24" s="203" t="str">
        <f>IF(U25="","",IF(U25-W25&gt;=1,"○",IF(U25-W25&lt;=-1,"●",IF(U25="","",IF(U25-W25=0,"△","")))))</f>
        <v>○</v>
      </c>
      <c r="V24" s="204"/>
      <c r="W24" s="205"/>
      <c r="X24" s="203" t="str">
        <f>IF(X25="","",IF(X25-Z25&gt;=1,"○",IF(X25-Z25&lt;=-1,"●",IF(X25="","",IF(X25-Z25=0,"△","")))))</f>
        <v>△</v>
      </c>
      <c r="Y24" s="204"/>
      <c r="Z24" s="205"/>
      <c r="AA24" s="203" t="str">
        <f>IF(AA25="","",IF(AA25-AC25&gt;=1,"○",IF(AA25-AC25&lt;=-1,"●",IF(AA25="","",IF(AA25-AC25=0,"△","")))))</f>
        <v>○</v>
      </c>
      <c r="AB24" s="204"/>
      <c r="AC24" s="205"/>
      <c r="AD24" s="203" t="str">
        <f>IF(AD25="","",IF(AD25-AF25&gt;=1,"○",IF(AD25-AF25&lt;=-1,"●",IF(AD25="","",IF(AD25-AF25=0,"△","")))))</f>
        <v>●</v>
      </c>
      <c r="AE24" s="204"/>
      <c r="AF24" s="205"/>
      <c r="AG24" s="203" t="str">
        <f>IF(AG25="","",IF(AG25-AI25&gt;=1,"○",IF(AG25-AI25&lt;=-1,"●",IF(AG25="","",IF(AG25-AI25=0,"△","")))))</f>
        <v>○</v>
      </c>
      <c r="AH24" s="204"/>
      <c r="AI24" s="205"/>
      <c r="AJ24" s="203" t="str">
        <f>IF(AJ25="","",IF(AJ25-AL25&gt;=1,"○",IF(AJ25-AL25&lt;=-1,"●",IF(AJ25="","",IF(AJ25-AL25=0,"△","")))))</f>
        <v>●</v>
      </c>
      <c r="AK24" s="204"/>
      <c r="AL24" s="205"/>
      <c r="AM24" s="174">
        <f>COUNTIF($O24:$AL24,"○")</f>
        <v>3</v>
      </c>
      <c r="AN24" s="174">
        <f>COUNTIF($O24:$AL24,"●")</f>
        <v>2</v>
      </c>
      <c r="AO24" s="174">
        <f>COUNTIF($O24:$AL24,"△")</f>
        <v>2</v>
      </c>
      <c r="AP24" s="174">
        <f>IF(AV25="","",AV25)</f>
        <v>15</v>
      </c>
      <c r="AQ24" s="174">
        <f>IF(AW25="","",AW25)</f>
        <v>4</v>
      </c>
      <c r="AR24" s="174">
        <f>+AP24-AQ24</f>
        <v>11</v>
      </c>
      <c r="AS24" s="174">
        <f>AM24*3+AO24</f>
        <v>11</v>
      </c>
      <c r="AT24" s="202">
        <f>+AX25</f>
        <v>4</v>
      </c>
    </row>
    <row r="25" spans="1:53" ht="22.5" customHeight="1" x14ac:dyDescent="0.15">
      <c r="A25" s="37" t="s">
        <v>58</v>
      </c>
      <c r="B25" s="38" t="str">
        <f>U22</f>
        <v>日の出SS</v>
      </c>
      <c r="C25" s="39">
        <v>1</v>
      </c>
      <c r="D25" s="38" t="s">
        <v>59</v>
      </c>
      <c r="E25" s="39">
        <v>2</v>
      </c>
      <c r="F25" s="40" t="str">
        <f>X22</f>
        <v>青柳EFC SS</v>
      </c>
      <c r="G25" s="41" t="s">
        <v>77</v>
      </c>
      <c r="H25" s="38" t="str">
        <f>F24</f>
        <v>鹿島SSS</v>
      </c>
      <c r="I25" s="39">
        <v>1</v>
      </c>
      <c r="J25" s="38" t="s">
        <v>59</v>
      </c>
      <c r="K25" s="39">
        <v>0</v>
      </c>
      <c r="L25" s="40" t="str">
        <f>B27</f>
        <v>ＦＣ北浦</v>
      </c>
      <c r="M25" s="27"/>
      <c r="N25" s="201"/>
      <c r="O25" s="197"/>
      <c r="P25" s="198"/>
      <c r="Q25" s="199"/>
      <c r="R25" s="42">
        <f>IF(C24="","",C24)</f>
        <v>1</v>
      </c>
      <c r="S25" s="43" t="str">
        <f>IF(R25="","","-")</f>
        <v>-</v>
      </c>
      <c r="T25" s="44">
        <f>IF(E24="","",E24)</f>
        <v>1</v>
      </c>
      <c r="U25" s="42">
        <f>IF(C28="","",C28)</f>
        <v>4</v>
      </c>
      <c r="V25" s="43" t="str">
        <f>IF(U25="","","-")</f>
        <v>-</v>
      </c>
      <c r="W25" s="44">
        <f>IF(E28="","",E28)</f>
        <v>0</v>
      </c>
      <c r="X25" s="42">
        <f>IF(C32="","",C32)</f>
        <v>1</v>
      </c>
      <c r="Y25" s="43" t="str">
        <f>IF(X25="","","-")</f>
        <v>-</v>
      </c>
      <c r="Z25" s="44">
        <f>IF(E32="","",E32)</f>
        <v>1</v>
      </c>
      <c r="AA25" s="42">
        <f>IF(C36="","",C36)</f>
        <v>6</v>
      </c>
      <c r="AB25" s="43" t="str">
        <f>IF(AA25="","","-")</f>
        <v>-</v>
      </c>
      <c r="AC25" s="44">
        <f>IF(E36="","",E36)</f>
        <v>0</v>
      </c>
      <c r="AD25" s="42">
        <f>IF(I24="","",I24)</f>
        <v>0</v>
      </c>
      <c r="AE25" s="43" t="str">
        <f>IF(AD25="","","-")</f>
        <v>-</v>
      </c>
      <c r="AF25" s="44">
        <f>IF(K24="","",K24)</f>
        <v>1</v>
      </c>
      <c r="AG25" s="42">
        <f>IF(I28="","",I28)</f>
        <v>3</v>
      </c>
      <c r="AH25" s="43" t="str">
        <f>IF(AG25="","","-")</f>
        <v>-</v>
      </c>
      <c r="AI25" s="44">
        <f>IF(K28="","",K28)</f>
        <v>0</v>
      </c>
      <c r="AJ25" s="42">
        <f>IF(I32="","",I32)</f>
        <v>0</v>
      </c>
      <c r="AK25" s="43" t="str">
        <f>IF(AJ25="","","-")</f>
        <v>-</v>
      </c>
      <c r="AL25" s="44">
        <f>IF(K32="","",K32)</f>
        <v>1</v>
      </c>
      <c r="AM25" s="190"/>
      <c r="AN25" s="190"/>
      <c r="AO25" s="190"/>
      <c r="AP25" s="190"/>
      <c r="AQ25" s="190"/>
      <c r="AR25" s="190"/>
      <c r="AS25" s="190"/>
      <c r="AT25" s="191"/>
      <c r="AV25" s="72">
        <f>SUM(O25,R25,U25,X25,AA25,AD25,AG25,AJ25)</f>
        <v>15</v>
      </c>
      <c r="AW25" s="72">
        <f>SUM(Q25,T25,W25,Z25,AC25,AF25,AI25,AL25)</f>
        <v>4</v>
      </c>
      <c r="AX25" s="72">
        <f>IF(AY25=0,"",RANK(AY25,$AY$24:$AY$39))</f>
        <v>4</v>
      </c>
      <c r="AY25" s="72">
        <f>AS24*10000+AR24*100+AP24</f>
        <v>111115</v>
      </c>
      <c r="AZ25" s="72">
        <f>AT24</f>
        <v>4</v>
      </c>
      <c r="BA25" s="72" t="str">
        <f>N24</f>
        <v>土合ＦＣ</v>
      </c>
    </row>
    <row r="26" spans="1:53" ht="22.5" customHeight="1" x14ac:dyDescent="0.15">
      <c r="A26" s="37" t="s">
        <v>64</v>
      </c>
      <c r="B26" s="38" t="str">
        <f>AA22</f>
        <v>軽野東SSS</v>
      </c>
      <c r="C26" s="39">
        <v>0</v>
      </c>
      <c r="D26" s="38" t="s">
        <v>63</v>
      </c>
      <c r="E26" s="39">
        <v>3</v>
      </c>
      <c r="F26" s="40" t="str">
        <f>AD22</f>
        <v>鹿島アントラーズFC</v>
      </c>
      <c r="G26" s="41" t="s">
        <v>65</v>
      </c>
      <c r="H26" s="38" t="str">
        <f>B25</f>
        <v>日の出SS</v>
      </c>
      <c r="I26" s="39">
        <v>1</v>
      </c>
      <c r="J26" s="38" t="s">
        <v>63</v>
      </c>
      <c r="K26" s="39">
        <v>1</v>
      </c>
      <c r="L26" s="40" t="str">
        <f>F27</f>
        <v>大野SSS</v>
      </c>
      <c r="M26" s="27"/>
      <c r="N26" s="200" t="str">
        <f>R22</f>
        <v>鹿島SSS</v>
      </c>
      <c r="O26" s="178" t="str">
        <f>IF(O27="","",IF(O27-Q27&gt;=1,"○",IF(O27-Q27&lt;=-1,"●",IF(O27="","",IF(O27-Q27=0,"△","")))))</f>
        <v>△</v>
      </c>
      <c r="P26" s="179"/>
      <c r="Q26" s="180"/>
      <c r="R26" s="194"/>
      <c r="S26" s="195"/>
      <c r="T26" s="196"/>
      <c r="U26" s="178" t="str">
        <f>IF(U27="","",IF(U27-W27&gt;=1,"○",IF(U27-W27&lt;=-1,"●",IF(U27="","",IF(U27-W27=0,"△","")))))</f>
        <v>○</v>
      </c>
      <c r="V26" s="179"/>
      <c r="W26" s="180"/>
      <c r="X26" s="178" t="str">
        <f>IF(X27="","",IF(X27-Z27&gt;=1,"○",IF(X27-Z27&lt;=-1,"●",IF(X27="","",IF(X27-Z27=0,"△","")))))</f>
        <v>○</v>
      </c>
      <c r="Y26" s="179"/>
      <c r="Z26" s="180"/>
      <c r="AA26" s="178" t="str">
        <f>IF(AA27="","",IF(AA27-AC27&gt;=1,"○",IF(AA27-AC27&lt;=-1,"●",IF(AA27="","",IF(AA27-AC27=0,"△","")))))</f>
        <v>○</v>
      </c>
      <c r="AB26" s="179"/>
      <c r="AC26" s="180"/>
      <c r="AD26" s="178" t="str">
        <f>IF(AD27="","",IF(AD27-AF27&gt;=1,"○",IF(AD27-AF27&lt;=-1,"●",IF(AD27="","",IF(AD27-AF27=0,"△","")))))</f>
        <v>●</v>
      </c>
      <c r="AE26" s="179"/>
      <c r="AF26" s="180"/>
      <c r="AG26" s="178" t="str">
        <f>IF(AG27="","",IF(AG27-AI27&gt;=1,"○",IF(AG27-AI27&lt;=-1,"●",IF(AG27="","",IF(AG27-AI27=0,"△","")))))</f>
        <v>○</v>
      </c>
      <c r="AH26" s="179"/>
      <c r="AI26" s="180"/>
      <c r="AJ26" s="178" t="str">
        <f>IF(AJ27="","",IF(AJ27-AL27&gt;=1,"○",IF(AJ27-AL27&lt;=-1,"●",IF(AJ27="","",IF(AJ27-AL27=0,"△","")))))</f>
        <v>●</v>
      </c>
      <c r="AK26" s="179"/>
      <c r="AL26" s="180"/>
      <c r="AM26" s="174">
        <f>COUNTIF($O26:$AL26,"○")</f>
        <v>4</v>
      </c>
      <c r="AN26" s="174">
        <f>COUNTIF($O26:$AL26,"●")</f>
        <v>2</v>
      </c>
      <c r="AO26" s="174">
        <f>COUNTIF($O26:$AL26,"△")</f>
        <v>1</v>
      </c>
      <c r="AP26" s="174">
        <f>IF(AV27="","",AV27)</f>
        <v>10</v>
      </c>
      <c r="AQ26" s="174">
        <f>IF(AW27="","",AW27)</f>
        <v>8</v>
      </c>
      <c r="AR26" s="174">
        <f>+AP26-AQ26</f>
        <v>2</v>
      </c>
      <c r="AS26" s="174">
        <f>AM26*3+AO26</f>
        <v>13</v>
      </c>
      <c r="AT26" s="191">
        <f>+AX27</f>
        <v>2</v>
      </c>
    </row>
    <row r="27" spans="1:53" ht="22.5" customHeight="1" thickBot="1" x14ac:dyDescent="0.2">
      <c r="A27" s="45" t="s">
        <v>64</v>
      </c>
      <c r="B27" s="46" t="str">
        <f>AG22</f>
        <v>ＦＣ北浦</v>
      </c>
      <c r="C27" s="47">
        <v>0</v>
      </c>
      <c r="D27" s="46" t="s">
        <v>63</v>
      </c>
      <c r="E27" s="47">
        <v>2</v>
      </c>
      <c r="F27" s="48" t="str">
        <f>AJ22</f>
        <v>大野SSS</v>
      </c>
      <c r="G27" s="49" t="s">
        <v>65</v>
      </c>
      <c r="H27" s="46" t="str">
        <f>F25</f>
        <v>青柳EFC SS</v>
      </c>
      <c r="I27" s="47">
        <v>3</v>
      </c>
      <c r="J27" s="46" t="s">
        <v>63</v>
      </c>
      <c r="K27" s="47">
        <v>0</v>
      </c>
      <c r="L27" s="48" t="str">
        <f>B26</f>
        <v>軽野東SSS</v>
      </c>
      <c r="M27" s="27"/>
      <c r="N27" s="201"/>
      <c r="O27" s="42">
        <f>IF(T25="","",+T25)</f>
        <v>1</v>
      </c>
      <c r="P27" s="43" t="str">
        <f>IF(O27="","","-")</f>
        <v>-</v>
      </c>
      <c r="Q27" s="44">
        <f>+R25</f>
        <v>1</v>
      </c>
      <c r="R27" s="197"/>
      <c r="S27" s="198"/>
      <c r="T27" s="199"/>
      <c r="U27" s="42">
        <f>IF(C33="","",C33)</f>
        <v>4</v>
      </c>
      <c r="V27" s="43" t="str">
        <f>IF(U27="","","-")</f>
        <v>-</v>
      </c>
      <c r="W27" s="44">
        <f>IF(E33="","",E33)</f>
        <v>1</v>
      </c>
      <c r="X27" s="42">
        <f>IF(C29="","",C29)</f>
        <v>1</v>
      </c>
      <c r="Y27" s="43" t="str">
        <f>IF(X27="","","-")</f>
        <v>-</v>
      </c>
      <c r="Z27" s="44">
        <f>IF(E29="","",E29)</f>
        <v>0</v>
      </c>
      <c r="AA27" s="42">
        <f>IF(I33="","",I33)</f>
        <v>2</v>
      </c>
      <c r="AB27" s="43" t="str">
        <f>IF(AA27="","","-")</f>
        <v>-</v>
      </c>
      <c r="AC27" s="44">
        <f>IF(K33="","",K33)</f>
        <v>0</v>
      </c>
      <c r="AD27" s="42">
        <f>IF(C37="","",C37)</f>
        <v>0</v>
      </c>
      <c r="AE27" s="43" t="str">
        <f>IF(AD27="","","-")</f>
        <v>-</v>
      </c>
      <c r="AF27" s="44">
        <f>IF(E37="","",E37)</f>
        <v>4</v>
      </c>
      <c r="AG27" s="42">
        <f>IF(I25="","",I25)</f>
        <v>1</v>
      </c>
      <c r="AH27" s="43" t="str">
        <f>IF(AG27="","","-")</f>
        <v>-</v>
      </c>
      <c r="AI27" s="44">
        <f>IF(K25="","",K25)</f>
        <v>0</v>
      </c>
      <c r="AJ27" s="42">
        <f>IF(I29="","",I29)</f>
        <v>1</v>
      </c>
      <c r="AK27" s="43" t="str">
        <f>IF(AJ27="","","-")</f>
        <v>-</v>
      </c>
      <c r="AL27" s="44">
        <f>IF(K29="","",K29)</f>
        <v>2</v>
      </c>
      <c r="AM27" s="190"/>
      <c r="AN27" s="190"/>
      <c r="AO27" s="190"/>
      <c r="AP27" s="190"/>
      <c r="AQ27" s="190"/>
      <c r="AR27" s="190"/>
      <c r="AS27" s="190"/>
      <c r="AT27" s="191"/>
      <c r="AV27" s="72">
        <f>SUM(O27,R27,U27,X27,AA27,AD27,AG27,AJ27)</f>
        <v>10</v>
      </c>
      <c r="AW27" s="72">
        <f>SUM(Q27,T27,W27,Z27,AC27,AF27,AI27,AL27)</f>
        <v>8</v>
      </c>
      <c r="AX27" s="72">
        <f>IF(AY27=0,"",RANK(AY27,$AY$24:$AY$39))</f>
        <v>2</v>
      </c>
      <c r="AY27" s="72">
        <f>AS26*10000+AR26*100+AP26</f>
        <v>130210</v>
      </c>
      <c r="AZ27" s="72">
        <f>AT26</f>
        <v>2</v>
      </c>
      <c r="BA27" s="72" t="str">
        <f>N26</f>
        <v>鹿島SSS</v>
      </c>
    </row>
    <row r="28" spans="1:53" ht="22.5" customHeight="1" thickTop="1" x14ac:dyDescent="0.15">
      <c r="A28" s="32" t="s">
        <v>66</v>
      </c>
      <c r="B28" s="33" t="str">
        <f>B24</f>
        <v>土合ＦＣ</v>
      </c>
      <c r="C28" s="34">
        <v>4</v>
      </c>
      <c r="D28" s="33" t="s">
        <v>63</v>
      </c>
      <c r="E28" s="34">
        <v>0</v>
      </c>
      <c r="F28" s="35" t="str">
        <f>B25</f>
        <v>日の出SS</v>
      </c>
      <c r="G28" s="36" t="s">
        <v>67</v>
      </c>
      <c r="H28" s="33" t="str">
        <f>B24</f>
        <v>土合ＦＣ</v>
      </c>
      <c r="I28" s="34">
        <v>3</v>
      </c>
      <c r="J28" s="33" t="s">
        <v>63</v>
      </c>
      <c r="K28" s="34">
        <v>0</v>
      </c>
      <c r="L28" s="35" t="str">
        <f>B27</f>
        <v>ＦＣ北浦</v>
      </c>
      <c r="M28" s="50"/>
      <c r="N28" s="200" t="str">
        <f>U22</f>
        <v>日の出SS</v>
      </c>
      <c r="O28" s="178" t="str">
        <f>IF(O29="","",IF(O29-Q29&gt;=1,"○",IF(O29-Q29&lt;=-1,"●",IF(O29="","",IF(O29-Q29=0,"△","")))))</f>
        <v>●</v>
      </c>
      <c r="P28" s="179"/>
      <c r="Q28" s="180"/>
      <c r="R28" s="178" t="str">
        <f>IF(R29="","",IF(R29-T29&gt;=1,"○",IF(R29-T29&lt;=-1,"●",IF(R29="","",IF(R29-T29=0,"△","")))))</f>
        <v>●</v>
      </c>
      <c r="S28" s="179"/>
      <c r="T28" s="180"/>
      <c r="U28" s="194"/>
      <c r="V28" s="195"/>
      <c r="W28" s="196"/>
      <c r="X28" s="178" t="str">
        <f>IF(X29="","",IF(X29-Z29&gt;=1,"○",IF(X29-Z29&lt;=-1,"●",IF(X29="","",IF(X29-Z29=0,"△","")))))</f>
        <v>●</v>
      </c>
      <c r="Y28" s="179"/>
      <c r="Z28" s="180"/>
      <c r="AA28" s="178" t="str">
        <f>IF(AA29="","",IF(AA29-AC29&gt;=1,"○",IF(AA29-AC29&lt;=-1,"●",IF(AA29="","",IF(AA29-AC29=0,"△","")))))</f>
        <v>△</v>
      </c>
      <c r="AB28" s="179"/>
      <c r="AC28" s="180"/>
      <c r="AD28" s="178" t="str">
        <f>IF(AD29="","",IF(AD29-AF29&gt;=1,"○",IF(AD29-AF29&lt;=-1,"●",IF(AD29="","",IF(AD29-AF29=0,"△","")))))</f>
        <v>●</v>
      </c>
      <c r="AE28" s="179"/>
      <c r="AF28" s="180"/>
      <c r="AG28" s="178" t="str">
        <f>IF(AG29="","",IF(AG29-AI29&gt;=1,"○",IF(AG29-AI29&lt;=-1,"●",IF(AG29="","",IF(AG29-AI29=0,"△","")))))</f>
        <v>○</v>
      </c>
      <c r="AH28" s="179"/>
      <c r="AI28" s="180"/>
      <c r="AJ28" s="178" t="str">
        <f>IF(AJ29="","",IF(AJ29-AL29&gt;=1,"○",IF(AJ29-AL29&lt;=-1,"●",IF(AJ29="","",IF(AJ29-AL29=0,"△","")))))</f>
        <v>△</v>
      </c>
      <c r="AK28" s="179"/>
      <c r="AL28" s="180"/>
      <c r="AM28" s="174">
        <f>COUNTIF($O28:$AL28,"○")</f>
        <v>1</v>
      </c>
      <c r="AN28" s="174">
        <f>COUNTIF($O28:$AL28,"●")</f>
        <v>4</v>
      </c>
      <c r="AO28" s="174">
        <f>COUNTIF($O28:$AL28,"△")</f>
        <v>2</v>
      </c>
      <c r="AP28" s="174">
        <f>IF(AV29="","",AV29)</f>
        <v>5</v>
      </c>
      <c r="AQ28" s="174">
        <f>IF(AW29="","",AW29)</f>
        <v>18</v>
      </c>
      <c r="AR28" s="174">
        <f>+AP28-AQ28</f>
        <v>-13</v>
      </c>
      <c r="AS28" s="174">
        <f>AM28*3+AO28</f>
        <v>5</v>
      </c>
      <c r="AT28" s="191">
        <f>+AX29</f>
        <v>6</v>
      </c>
    </row>
    <row r="29" spans="1:53" ht="22.5" customHeight="1" x14ac:dyDescent="0.15">
      <c r="A29" s="37" t="s">
        <v>66</v>
      </c>
      <c r="B29" s="38" t="str">
        <f>F24</f>
        <v>鹿島SSS</v>
      </c>
      <c r="C29" s="39">
        <v>1</v>
      </c>
      <c r="D29" s="38" t="s">
        <v>63</v>
      </c>
      <c r="E29" s="39">
        <v>0</v>
      </c>
      <c r="F29" s="40" t="str">
        <f>F25</f>
        <v>青柳EFC SS</v>
      </c>
      <c r="G29" s="41" t="s">
        <v>67</v>
      </c>
      <c r="H29" s="38" t="str">
        <f>F24</f>
        <v>鹿島SSS</v>
      </c>
      <c r="I29" s="39">
        <v>1</v>
      </c>
      <c r="J29" s="38" t="s">
        <v>63</v>
      </c>
      <c r="K29" s="39">
        <v>2</v>
      </c>
      <c r="L29" s="40" t="str">
        <f>L26</f>
        <v>大野SSS</v>
      </c>
      <c r="M29" s="50"/>
      <c r="N29" s="201"/>
      <c r="O29" s="42">
        <f>IF(W25="","",+W25)</f>
        <v>0</v>
      </c>
      <c r="P29" s="43" t="str">
        <f>IF(O29="","","-")</f>
        <v>-</v>
      </c>
      <c r="Q29" s="44">
        <f>U25</f>
        <v>4</v>
      </c>
      <c r="R29" s="42">
        <f>IF(W27="","",W27)</f>
        <v>1</v>
      </c>
      <c r="S29" s="43" t="str">
        <f>IF(R29="","","-")</f>
        <v>-</v>
      </c>
      <c r="T29" s="44">
        <f>U27</f>
        <v>4</v>
      </c>
      <c r="U29" s="197"/>
      <c r="V29" s="198"/>
      <c r="W29" s="199"/>
      <c r="X29" s="42">
        <f>IF(C25="","",C25)</f>
        <v>1</v>
      </c>
      <c r="Y29" s="43" t="str">
        <f>IF(X29="","","-")</f>
        <v>-</v>
      </c>
      <c r="Z29" s="44">
        <f>IF(E25="","",E25)</f>
        <v>2</v>
      </c>
      <c r="AA29" s="42">
        <f>IF(I30="","",I30)</f>
        <v>0</v>
      </c>
      <c r="AB29" s="43" t="str">
        <f>IF(AA29="","","-")</f>
        <v>-</v>
      </c>
      <c r="AC29" s="44">
        <f>IF(K30="","",K30)</f>
        <v>0</v>
      </c>
      <c r="AD29" s="42">
        <f>IF(I34="","",I34)</f>
        <v>0</v>
      </c>
      <c r="AE29" s="43" t="str">
        <f>IF(AD29="","","-")</f>
        <v>-</v>
      </c>
      <c r="AF29" s="44">
        <f>IF(K34="","",K34)</f>
        <v>7</v>
      </c>
      <c r="AG29" s="42">
        <f>IF(C38="","",C38)</f>
        <v>2</v>
      </c>
      <c r="AH29" s="43" t="str">
        <f>IF(AG29="","","-")</f>
        <v>-</v>
      </c>
      <c r="AI29" s="44">
        <f>IF(E38="","",E38)</f>
        <v>0</v>
      </c>
      <c r="AJ29" s="42">
        <f>IF(I26="","",I26)</f>
        <v>1</v>
      </c>
      <c r="AK29" s="43" t="str">
        <f>IF(AJ29="","","-")</f>
        <v>-</v>
      </c>
      <c r="AL29" s="44">
        <f>IF(K26="","",K26)</f>
        <v>1</v>
      </c>
      <c r="AM29" s="190"/>
      <c r="AN29" s="190"/>
      <c r="AO29" s="190"/>
      <c r="AP29" s="190"/>
      <c r="AQ29" s="190"/>
      <c r="AR29" s="190"/>
      <c r="AS29" s="190"/>
      <c r="AT29" s="191"/>
      <c r="AV29" s="72">
        <f>SUM(O29,R29,U29,X29,AA29,AD29,AG29,AJ29)</f>
        <v>5</v>
      </c>
      <c r="AW29" s="72">
        <f>SUM(Q29,T29,W29,Z29,AC29,AF29,AI29,AL29)</f>
        <v>18</v>
      </c>
      <c r="AX29" s="72">
        <f>IF(AY29=0,"",RANK(AY29,$AY$24:$AY$39))</f>
        <v>6</v>
      </c>
      <c r="AY29" s="72">
        <f>AS28*10000+AR28*100+AP28</f>
        <v>48705</v>
      </c>
      <c r="AZ29" s="72">
        <f>AT28</f>
        <v>6</v>
      </c>
      <c r="BA29" s="72" t="str">
        <f>N28</f>
        <v>日の出SS</v>
      </c>
    </row>
    <row r="30" spans="1:53" ht="22.5" customHeight="1" x14ac:dyDescent="0.15">
      <c r="A30" s="37" t="s">
        <v>66</v>
      </c>
      <c r="B30" s="38" t="str">
        <f>B26</f>
        <v>軽野東SSS</v>
      </c>
      <c r="C30" s="39">
        <v>0</v>
      </c>
      <c r="D30" s="38" t="s">
        <v>63</v>
      </c>
      <c r="E30" s="39">
        <v>2</v>
      </c>
      <c r="F30" s="40" t="str">
        <f>B27</f>
        <v>ＦＣ北浦</v>
      </c>
      <c r="G30" s="41" t="s">
        <v>67</v>
      </c>
      <c r="H30" s="38" t="str">
        <f>H26</f>
        <v>日の出SS</v>
      </c>
      <c r="I30" s="39">
        <v>0</v>
      </c>
      <c r="J30" s="38" t="s">
        <v>63</v>
      </c>
      <c r="K30" s="39">
        <v>0</v>
      </c>
      <c r="L30" s="40" t="str">
        <f>L27</f>
        <v>軽野東SSS</v>
      </c>
      <c r="M30" s="50"/>
      <c r="N30" s="200" t="str">
        <f>X22</f>
        <v>青柳EFC SS</v>
      </c>
      <c r="O30" s="178" t="str">
        <f>IF(O31="","",IF(O31-Q31&gt;=1,"○",IF(O31-Q31&lt;=-1,"●",IF(O31="","",IF(O31-Q31=0,"△","")))))</f>
        <v>△</v>
      </c>
      <c r="P30" s="179"/>
      <c r="Q30" s="180"/>
      <c r="R30" s="178" t="str">
        <f>IF(R31="","",IF(R31-T31&gt;=1,"○",IF(R31-T31&lt;=-1,"●",IF(R31="","",IF(R31-T31=0,"△","")))))</f>
        <v>●</v>
      </c>
      <c r="S30" s="179"/>
      <c r="T30" s="180"/>
      <c r="U30" s="178" t="str">
        <f>IF(U31="","",IF(U31-W31&gt;=1,"○",IF(U31-W31&lt;=-1,"●",IF(U31="","",IF(U31-W31=0,"△","")))))</f>
        <v>○</v>
      </c>
      <c r="V30" s="179"/>
      <c r="W30" s="180"/>
      <c r="X30" s="194"/>
      <c r="Y30" s="195"/>
      <c r="Z30" s="196"/>
      <c r="AA30" s="178" t="str">
        <f>IF(AA31="","",IF(AA31-AC31&gt;=1,"○",IF(AA31-AC31&lt;=-1,"●",IF(AA31="","",IF(AA31-AC31=0,"△","")))))</f>
        <v>○</v>
      </c>
      <c r="AB30" s="179"/>
      <c r="AC30" s="180"/>
      <c r="AD30" s="178" t="str">
        <f>IF(AD31="","",IF(AD31-AF31&gt;=1,"○",IF(AD31-AF31&lt;=-1,"●",IF(AD31="","",IF(AD31-AF31=0,"△","")))))</f>
        <v>●</v>
      </c>
      <c r="AE30" s="179"/>
      <c r="AF30" s="180"/>
      <c r="AG30" s="178" t="str">
        <f>IF(AG31="","",IF(AG31-AI31&gt;=1,"○",IF(AG31-AI31&lt;=-1,"●",IF(AG31="","",IF(AG31-AI31=0,"△","")))))</f>
        <v>△</v>
      </c>
      <c r="AH30" s="179"/>
      <c r="AI30" s="180"/>
      <c r="AJ30" s="178" t="str">
        <f>IF(AJ31="","",IF(AJ31-AL31&gt;=1,"○",IF(AJ31-AL31&lt;=-1,"●",IF(AJ31="","",IF(AJ31-AL31=0,"△","")))))</f>
        <v>○</v>
      </c>
      <c r="AK30" s="179"/>
      <c r="AL30" s="180"/>
      <c r="AM30" s="174">
        <f>COUNTIF($O30:$AL30,"○")</f>
        <v>3</v>
      </c>
      <c r="AN30" s="174">
        <f>COUNTIF($O30:$AL30,"●")</f>
        <v>2</v>
      </c>
      <c r="AO30" s="174">
        <f>COUNTIF($O30:$AL30,"△")</f>
        <v>2</v>
      </c>
      <c r="AP30" s="190">
        <f>IF(AV31="","",AV31)</f>
        <v>7</v>
      </c>
      <c r="AQ30" s="190">
        <f>IF(AW31="","",AW31)</f>
        <v>8</v>
      </c>
      <c r="AR30" s="190">
        <f>+AP30-AQ30</f>
        <v>-1</v>
      </c>
      <c r="AS30" s="190">
        <f>AM30*3+AO30</f>
        <v>11</v>
      </c>
      <c r="AT30" s="191">
        <f>+AX31</f>
        <v>5</v>
      </c>
    </row>
    <row r="31" spans="1:53" ht="22.5" customHeight="1" thickBot="1" x14ac:dyDescent="0.2">
      <c r="A31" s="45" t="s">
        <v>66</v>
      </c>
      <c r="B31" s="46" t="str">
        <f>F26</f>
        <v>鹿島アントラーズFC</v>
      </c>
      <c r="C31" s="47">
        <v>5</v>
      </c>
      <c r="D31" s="46" t="s">
        <v>63</v>
      </c>
      <c r="E31" s="47">
        <v>0</v>
      </c>
      <c r="F31" s="48" t="str">
        <f>F27</f>
        <v>大野SSS</v>
      </c>
      <c r="G31" s="49" t="s">
        <v>67</v>
      </c>
      <c r="H31" s="46" t="str">
        <f>H27</f>
        <v>青柳EFC SS</v>
      </c>
      <c r="I31" s="47">
        <v>0</v>
      </c>
      <c r="J31" s="46" t="s">
        <v>63</v>
      </c>
      <c r="K31" s="47">
        <v>5</v>
      </c>
      <c r="L31" s="48" t="str">
        <f>L24</f>
        <v>鹿島アントラーズFC</v>
      </c>
      <c r="M31" s="50"/>
      <c r="N31" s="201"/>
      <c r="O31" s="42">
        <f>IF(Z25="","",+Z25)</f>
        <v>1</v>
      </c>
      <c r="P31" s="43" t="str">
        <f>IF(O31="","","-")</f>
        <v>-</v>
      </c>
      <c r="Q31" s="44">
        <f>X25</f>
        <v>1</v>
      </c>
      <c r="R31" s="42">
        <f>IF(Z27="","",+Z27)</f>
        <v>0</v>
      </c>
      <c r="S31" s="43" t="str">
        <f>IF(R31="","","-")</f>
        <v>-</v>
      </c>
      <c r="T31" s="44">
        <f>X27</f>
        <v>1</v>
      </c>
      <c r="U31" s="42">
        <f>IF(Z29="","",Z29)</f>
        <v>2</v>
      </c>
      <c r="V31" s="43" t="str">
        <f>IF(U31="","","-")</f>
        <v>-</v>
      </c>
      <c r="W31" s="44">
        <f>X29</f>
        <v>1</v>
      </c>
      <c r="X31" s="197"/>
      <c r="Y31" s="198"/>
      <c r="Z31" s="199"/>
      <c r="AA31" s="42">
        <f>IF(I27="","",I27)</f>
        <v>3</v>
      </c>
      <c r="AB31" s="43" t="str">
        <f>IF(AA31="","","-")</f>
        <v>-</v>
      </c>
      <c r="AC31" s="44">
        <f>IF(K27="","",K27)</f>
        <v>0</v>
      </c>
      <c r="AD31" s="42">
        <f>IF(I31="","",I31)</f>
        <v>0</v>
      </c>
      <c r="AE31" s="43" t="str">
        <f>IF(AD31="","","-")</f>
        <v>-</v>
      </c>
      <c r="AF31" s="44">
        <f>IF(K31="","",K31)</f>
        <v>5</v>
      </c>
      <c r="AG31" s="42">
        <f>IF(I35="","",I35)</f>
        <v>0</v>
      </c>
      <c r="AH31" s="43" t="str">
        <f>IF(AG31="","","-")</f>
        <v>-</v>
      </c>
      <c r="AI31" s="44">
        <f>IF(K35="","",K35)</f>
        <v>0</v>
      </c>
      <c r="AJ31" s="42">
        <f>IF(C39="","",C39)</f>
        <v>1</v>
      </c>
      <c r="AK31" s="43" t="str">
        <f>IF(AJ31="","","-")</f>
        <v>-</v>
      </c>
      <c r="AL31" s="44">
        <f>IF(E39="","",E39)</f>
        <v>0</v>
      </c>
      <c r="AM31" s="190"/>
      <c r="AN31" s="190"/>
      <c r="AO31" s="190"/>
      <c r="AP31" s="190"/>
      <c r="AQ31" s="190"/>
      <c r="AR31" s="190"/>
      <c r="AS31" s="190"/>
      <c r="AT31" s="191"/>
      <c r="AV31" s="72">
        <f>SUM(O31,R31,U31,X31,AA31,AD31,AG31,AJ31)</f>
        <v>7</v>
      </c>
      <c r="AW31" s="72">
        <f>SUM(Q31,T31,W31,Z31,AC31,AF31,AI31,AL31)</f>
        <v>8</v>
      </c>
      <c r="AX31" s="72">
        <f>IF(AY31=0,"",RANK(AY31,$AY$24:$AY$39))</f>
        <v>5</v>
      </c>
      <c r="AY31" s="72">
        <f>AS30*10000+AR30*100+AP30</f>
        <v>109907</v>
      </c>
      <c r="AZ31" s="72">
        <f>AT30</f>
        <v>5</v>
      </c>
      <c r="BA31" s="72" t="str">
        <f>N30</f>
        <v>青柳EFC SS</v>
      </c>
    </row>
    <row r="32" spans="1:53" ht="22.5" customHeight="1" thickTop="1" x14ac:dyDescent="0.15">
      <c r="A32" s="32" t="s">
        <v>68</v>
      </c>
      <c r="B32" s="33" t="str">
        <f>B24</f>
        <v>土合ＦＣ</v>
      </c>
      <c r="C32" s="34">
        <v>1</v>
      </c>
      <c r="D32" s="33" t="s">
        <v>63</v>
      </c>
      <c r="E32" s="34">
        <v>1</v>
      </c>
      <c r="F32" s="35" t="str">
        <f>F25</f>
        <v>青柳EFC SS</v>
      </c>
      <c r="G32" s="36" t="s">
        <v>69</v>
      </c>
      <c r="H32" s="33" t="str">
        <f>B24</f>
        <v>土合ＦＣ</v>
      </c>
      <c r="I32" s="34">
        <v>0</v>
      </c>
      <c r="J32" s="33" t="s">
        <v>63</v>
      </c>
      <c r="K32" s="34">
        <v>1</v>
      </c>
      <c r="L32" s="35" t="str">
        <f>F27</f>
        <v>大野SSS</v>
      </c>
      <c r="M32" s="50"/>
      <c r="N32" s="200" t="str">
        <f>AA22</f>
        <v>軽野東SSS</v>
      </c>
      <c r="O32" s="178" t="str">
        <f>IF(O33="","",IF(O33-Q33&gt;=1,"○",IF(O33-Q33&lt;=-1,"●",IF(O33="","",IF(O33-Q33=0,"△","")))))</f>
        <v>●</v>
      </c>
      <c r="P32" s="179"/>
      <c r="Q32" s="180"/>
      <c r="R32" s="178" t="str">
        <f>IF(R33="","",IF(R33-T33&gt;=1,"○",IF(R33-T33&lt;=-1,"●",IF(R33="","",IF(R33-T33=0,"△","")))))</f>
        <v>●</v>
      </c>
      <c r="S32" s="179"/>
      <c r="T32" s="180"/>
      <c r="U32" s="178" t="str">
        <f>IF(U33="","",IF(U33-W33&gt;=1,"○",IF(U33-W33&lt;=-1,"●",IF(U33="","",IF(U33-W33=0,"△","")))))</f>
        <v>△</v>
      </c>
      <c r="V32" s="179"/>
      <c r="W32" s="180"/>
      <c r="X32" s="178" t="str">
        <f>IF(X33="","",IF(X33-Z33&gt;=1,"○",IF(X33-Z33&lt;=-1,"●",IF(X33="","",IF(X33-Z33=0,"△","")))))</f>
        <v>●</v>
      </c>
      <c r="Y32" s="179"/>
      <c r="Z32" s="180"/>
      <c r="AA32" s="194"/>
      <c r="AB32" s="195"/>
      <c r="AC32" s="196"/>
      <c r="AD32" s="178" t="str">
        <f>IF(AD33="","",IF(AD33-AF33&gt;=1,"○",IF(AD33-AF33&lt;=-1,"●",IF(AD33="","",IF(AD33-AF33=0,"△","")))))</f>
        <v>●</v>
      </c>
      <c r="AE32" s="179"/>
      <c r="AF32" s="180"/>
      <c r="AG32" s="178" t="str">
        <f>IF(AG33="","",IF(AG33-AI33&gt;=1,"○",IF(AG33-AI33&lt;=-1,"●",IF(AG33="","",IF(AG33-AI33=0,"△","")))))</f>
        <v>●</v>
      </c>
      <c r="AH32" s="179"/>
      <c r="AI32" s="180"/>
      <c r="AJ32" s="178" t="str">
        <f>IF(AJ33="","",IF(AJ33-AL33&gt;=1,"○",IF(AJ33-AL33&lt;=-1,"●",IF(AJ33="","",IF(AJ33-AL33=0,"△","")))))</f>
        <v>●</v>
      </c>
      <c r="AK32" s="179"/>
      <c r="AL32" s="180"/>
      <c r="AM32" s="174">
        <f>COUNTIF($O32:$AL32,"○")</f>
        <v>0</v>
      </c>
      <c r="AN32" s="174">
        <f>COUNTIF($O32:$AL32,"●")</f>
        <v>6</v>
      </c>
      <c r="AO32" s="174">
        <f>COUNTIF($O32:$AL32,"△")</f>
        <v>1</v>
      </c>
      <c r="AP32" s="190">
        <f>IF(AV33="","",AV33)</f>
        <v>0</v>
      </c>
      <c r="AQ32" s="190">
        <f>IF(AW33="","",AW33)</f>
        <v>20</v>
      </c>
      <c r="AR32" s="190">
        <f>+AP32-AQ32</f>
        <v>-20</v>
      </c>
      <c r="AS32" s="190">
        <f>AM32*3+AO32</f>
        <v>1</v>
      </c>
      <c r="AT32" s="191">
        <f>+AX33</f>
        <v>8</v>
      </c>
    </row>
    <row r="33" spans="1:53" ht="22.5" customHeight="1" x14ac:dyDescent="0.15">
      <c r="A33" s="37" t="s">
        <v>68</v>
      </c>
      <c r="B33" s="38" t="str">
        <f>F24</f>
        <v>鹿島SSS</v>
      </c>
      <c r="C33" s="39">
        <v>4</v>
      </c>
      <c r="D33" s="38" t="s">
        <v>63</v>
      </c>
      <c r="E33" s="39">
        <v>1</v>
      </c>
      <c r="F33" s="40" t="str">
        <f>B25</f>
        <v>日の出SS</v>
      </c>
      <c r="G33" s="41" t="s">
        <v>69</v>
      </c>
      <c r="H33" s="38" t="str">
        <f>F24</f>
        <v>鹿島SSS</v>
      </c>
      <c r="I33" s="39">
        <v>2</v>
      </c>
      <c r="J33" s="38" t="s">
        <v>63</v>
      </c>
      <c r="K33" s="39">
        <v>0</v>
      </c>
      <c r="L33" s="40" t="str">
        <f>L27</f>
        <v>軽野東SSS</v>
      </c>
      <c r="M33" s="50"/>
      <c r="N33" s="201"/>
      <c r="O33" s="42">
        <f>IF(AC25="","",+AC25)</f>
        <v>0</v>
      </c>
      <c r="P33" s="43" t="str">
        <f>IF(O33="","","-")</f>
        <v>-</v>
      </c>
      <c r="Q33" s="44">
        <f>AA25</f>
        <v>6</v>
      </c>
      <c r="R33" s="42">
        <f>IF(AC27="","",+AC27)</f>
        <v>0</v>
      </c>
      <c r="S33" s="43" t="str">
        <f>IF(R33="","","-")</f>
        <v>-</v>
      </c>
      <c r="T33" s="44">
        <f>AA27</f>
        <v>2</v>
      </c>
      <c r="U33" s="42">
        <f>IF(AC29="","",AC29)</f>
        <v>0</v>
      </c>
      <c r="V33" s="43" t="str">
        <f>IF(U33="","","-")</f>
        <v>-</v>
      </c>
      <c r="W33" s="44">
        <f>AA29</f>
        <v>0</v>
      </c>
      <c r="X33" s="42">
        <f>IF(AC31="","",AC31)</f>
        <v>0</v>
      </c>
      <c r="Y33" s="43" t="str">
        <f>IF(X33="","","-")</f>
        <v>-</v>
      </c>
      <c r="Z33" s="44">
        <f>AA31</f>
        <v>3</v>
      </c>
      <c r="AA33" s="197"/>
      <c r="AB33" s="198"/>
      <c r="AC33" s="199"/>
      <c r="AD33" s="42">
        <f>IF(C26="","",C26)</f>
        <v>0</v>
      </c>
      <c r="AE33" s="43" t="str">
        <f>IF(AD33="","","-")</f>
        <v>-</v>
      </c>
      <c r="AF33" s="44">
        <f>IF(E26="","",E26)</f>
        <v>3</v>
      </c>
      <c r="AG33" s="42">
        <f>IF(C30="","",C30)</f>
        <v>0</v>
      </c>
      <c r="AH33" s="43" t="str">
        <f>IF(AG33="","","-")</f>
        <v>-</v>
      </c>
      <c r="AI33" s="44">
        <f>IF(E30="","",E30)</f>
        <v>2</v>
      </c>
      <c r="AJ33" s="42">
        <f>IF(C34="","",C34)</f>
        <v>0</v>
      </c>
      <c r="AK33" s="43" t="str">
        <f>IF(AJ33="","","-")</f>
        <v>-</v>
      </c>
      <c r="AL33" s="44">
        <f>IF(E34="","",E34)</f>
        <v>4</v>
      </c>
      <c r="AM33" s="190"/>
      <c r="AN33" s="190"/>
      <c r="AO33" s="190"/>
      <c r="AP33" s="190"/>
      <c r="AQ33" s="190"/>
      <c r="AR33" s="190"/>
      <c r="AS33" s="190"/>
      <c r="AT33" s="191"/>
      <c r="AV33" s="72">
        <f>SUM(O33,R33,U33,X33,AA33,AD33,AG33,AJ33)</f>
        <v>0</v>
      </c>
      <c r="AW33" s="72">
        <f>SUM(Q33,T33,W33,Z33,AC33,AF33,AI33,AL33)</f>
        <v>20</v>
      </c>
      <c r="AX33" s="72">
        <f>IF(AY33=0,"",RANK(AY33,$AY$24:$AY$39))</f>
        <v>8</v>
      </c>
      <c r="AY33" s="72">
        <f>AS32*10000+AR32*100+AP32</f>
        <v>8000</v>
      </c>
      <c r="AZ33" s="72">
        <f>AT32</f>
        <v>8</v>
      </c>
      <c r="BA33" s="72" t="str">
        <f>N32</f>
        <v>軽野東SSS</v>
      </c>
    </row>
    <row r="34" spans="1:53" ht="22.5" customHeight="1" x14ac:dyDescent="0.15">
      <c r="A34" s="37" t="s">
        <v>68</v>
      </c>
      <c r="B34" s="38" t="str">
        <f>B26</f>
        <v>軽野東SSS</v>
      </c>
      <c r="C34" s="39">
        <v>0</v>
      </c>
      <c r="D34" s="38" t="s">
        <v>63</v>
      </c>
      <c r="E34" s="39">
        <v>4</v>
      </c>
      <c r="F34" s="40" t="str">
        <f>F27</f>
        <v>大野SSS</v>
      </c>
      <c r="G34" s="41" t="s">
        <v>69</v>
      </c>
      <c r="H34" s="38" t="str">
        <f>H26</f>
        <v>日の出SS</v>
      </c>
      <c r="I34" s="39">
        <v>0</v>
      </c>
      <c r="J34" s="38" t="s">
        <v>63</v>
      </c>
      <c r="K34" s="39">
        <v>7</v>
      </c>
      <c r="L34" s="40" t="str">
        <f>L24</f>
        <v>鹿島アントラーズFC</v>
      </c>
      <c r="M34" s="50"/>
      <c r="N34" s="192" t="str">
        <f>AD22</f>
        <v>鹿島アントラーズFC</v>
      </c>
      <c r="O34" s="181" t="str">
        <f>IF(O35="","",IF(O35-Q35&gt;=1,"○",IF(O35-Q35&lt;=-1,"●",IF(O35="","",IF(O35-Q35=0,"△","")))))</f>
        <v>○</v>
      </c>
      <c r="P34" s="182"/>
      <c r="Q34" s="183"/>
      <c r="R34" s="181" t="str">
        <f>IF(R35="","",IF(R35-T35&gt;=1,"○",IF(R35-T35&lt;=-1,"●",IF(R35="","",IF(R35-T35=0,"△","")))))</f>
        <v>○</v>
      </c>
      <c r="S34" s="182"/>
      <c r="T34" s="183"/>
      <c r="U34" s="178" t="str">
        <f>IF(U35="","",IF(U35-W35&gt;=1,"○",IF(U35-W35&lt;=-1,"●",IF(U35="","",IF(U35-W35=0,"△","")))))</f>
        <v>○</v>
      </c>
      <c r="V34" s="179"/>
      <c r="W34" s="180"/>
      <c r="X34" s="181" t="str">
        <f>IF(X35="","",IF(X35-Z35&gt;=1,"○",IF(X35-Z35&lt;=-1,"●",IF(X35="","",IF(X35-Z35=0,"△","")))))</f>
        <v>○</v>
      </c>
      <c r="Y34" s="182"/>
      <c r="Z34" s="183"/>
      <c r="AA34" s="181" t="str">
        <f>IF(AA35="","",IF(AA35-AC35&gt;=1,"○",IF(AA35-AC35&lt;=-1,"●",IF(AA35="","",IF(AA35-AC35=0,"△","")))))</f>
        <v>○</v>
      </c>
      <c r="AB34" s="182"/>
      <c r="AC34" s="183"/>
      <c r="AD34" s="184"/>
      <c r="AE34" s="185"/>
      <c r="AF34" s="186"/>
      <c r="AG34" s="181" t="str">
        <f>IF(AG35="","",IF(AG35-AI35&gt;=1,"○",IF(AG35-AI35&lt;=-1,"●",IF(AG35="","",IF(AG35-AI35=0,"△","")))))</f>
        <v>○</v>
      </c>
      <c r="AH34" s="182"/>
      <c r="AI34" s="183"/>
      <c r="AJ34" s="181" t="str">
        <f>IF(AJ35="","",IF(AJ35-AL35&gt;=1,"○",IF(AJ35-AL35&lt;=-1,"●",IF(AJ35="","",IF(AJ35-AL35=0,"△","")))))</f>
        <v>○</v>
      </c>
      <c r="AK34" s="182"/>
      <c r="AL34" s="183"/>
      <c r="AM34" s="174">
        <f>COUNTIF($O34:$AL34,"○")</f>
        <v>7</v>
      </c>
      <c r="AN34" s="174">
        <f>COUNTIF($O34:$AL34,"●")</f>
        <v>0</v>
      </c>
      <c r="AO34" s="174">
        <f>COUNTIF($O34:$AL34,"△")</f>
        <v>0</v>
      </c>
      <c r="AP34" s="174">
        <f>IF(AV35="","",AV35)</f>
        <v>33</v>
      </c>
      <c r="AQ34" s="174">
        <f>IF(AW35="","",AW35)</f>
        <v>0</v>
      </c>
      <c r="AR34" s="174">
        <f>+AP34-AQ34</f>
        <v>33</v>
      </c>
      <c r="AS34" s="174">
        <f>AM34*3+AO34</f>
        <v>21</v>
      </c>
      <c r="AT34" s="176">
        <f>+AX35</f>
        <v>1</v>
      </c>
    </row>
    <row r="35" spans="1:53" ht="22.5" customHeight="1" thickBot="1" x14ac:dyDescent="0.2">
      <c r="A35" s="45" t="s">
        <v>68</v>
      </c>
      <c r="B35" s="46" t="str">
        <f>F26</f>
        <v>鹿島アントラーズFC</v>
      </c>
      <c r="C35" s="47">
        <v>8</v>
      </c>
      <c r="D35" s="46" t="s">
        <v>63</v>
      </c>
      <c r="E35" s="47">
        <v>0</v>
      </c>
      <c r="F35" s="48" t="str">
        <f>B27</f>
        <v>ＦＣ北浦</v>
      </c>
      <c r="G35" s="49" t="s">
        <v>69</v>
      </c>
      <c r="H35" s="46" t="str">
        <f>H27</f>
        <v>青柳EFC SS</v>
      </c>
      <c r="I35" s="47">
        <v>0</v>
      </c>
      <c r="J35" s="46" t="s">
        <v>63</v>
      </c>
      <c r="K35" s="47">
        <v>0</v>
      </c>
      <c r="L35" s="48" t="str">
        <f>L25</f>
        <v>ＦＣ北浦</v>
      </c>
      <c r="M35" s="50"/>
      <c r="N35" s="201"/>
      <c r="O35" s="42">
        <f>IF(AF25="","",+AF25)</f>
        <v>1</v>
      </c>
      <c r="P35" s="43" t="str">
        <f>IF(O35="","","-")</f>
        <v>-</v>
      </c>
      <c r="Q35" s="44">
        <f>AD25</f>
        <v>0</v>
      </c>
      <c r="R35" s="42">
        <f>IF(AF27="","",AF27)</f>
        <v>4</v>
      </c>
      <c r="S35" s="43" t="str">
        <f>IF(R35="","","-")</f>
        <v>-</v>
      </c>
      <c r="T35" s="44">
        <f>AD27</f>
        <v>0</v>
      </c>
      <c r="U35" s="42">
        <f>IF(AF29="","",AF29)</f>
        <v>7</v>
      </c>
      <c r="V35" s="43" t="str">
        <f>IF(U35="","","-")</f>
        <v>-</v>
      </c>
      <c r="W35" s="44">
        <f>AD29</f>
        <v>0</v>
      </c>
      <c r="X35" s="42">
        <f>IF(AF31="","",AF31)</f>
        <v>5</v>
      </c>
      <c r="Y35" s="43" t="str">
        <f>IF(X35="","","-")</f>
        <v>-</v>
      </c>
      <c r="Z35" s="44">
        <f>AD31</f>
        <v>0</v>
      </c>
      <c r="AA35" s="42">
        <f>IF(AF33="","",AF33)</f>
        <v>3</v>
      </c>
      <c r="AB35" s="43" t="str">
        <f>IF(AA35="","","-")</f>
        <v>-</v>
      </c>
      <c r="AC35" s="44">
        <f>AD33</f>
        <v>0</v>
      </c>
      <c r="AD35" s="197"/>
      <c r="AE35" s="198"/>
      <c r="AF35" s="199"/>
      <c r="AG35" s="42">
        <f>IF(C35="","",C35)</f>
        <v>8</v>
      </c>
      <c r="AH35" s="43" t="str">
        <f>IF(AG35="","","-")</f>
        <v>-</v>
      </c>
      <c r="AI35" s="44">
        <f>IF(E35="","",E35)</f>
        <v>0</v>
      </c>
      <c r="AJ35" s="42">
        <f>IF(C31="","",C31)</f>
        <v>5</v>
      </c>
      <c r="AK35" s="43" t="str">
        <f>IF(AJ35="","","-")</f>
        <v>-</v>
      </c>
      <c r="AL35" s="44">
        <f>IF(E31="","",E31)</f>
        <v>0</v>
      </c>
      <c r="AM35" s="190"/>
      <c r="AN35" s="190"/>
      <c r="AO35" s="190"/>
      <c r="AP35" s="190"/>
      <c r="AQ35" s="190"/>
      <c r="AR35" s="190"/>
      <c r="AS35" s="190"/>
      <c r="AT35" s="191"/>
      <c r="AV35" s="72">
        <f>SUM(O35,R35,U35,X35,AA35,AD35,AG35,AJ35)</f>
        <v>33</v>
      </c>
      <c r="AW35" s="72">
        <f>SUM(Q35,T35,W35,Z35,AC35,AF35,AI35,AL35)</f>
        <v>0</v>
      </c>
      <c r="AX35" s="72">
        <f>IF(AY35=0,"",RANK(AY35,$AY$24:$AY$39))</f>
        <v>1</v>
      </c>
      <c r="AY35" s="72">
        <f>AS34*10000+AR34*100+AP34</f>
        <v>213333</v>
      </c>
      <c r="AZ35" s="72">
        <f>AT34</f>
        <v>1</v>
      </c>
      <c r="BA35" s="72" t="str">
        <f>N34</f>
        <v>鹿島アントラーズFC</v>
      </c>
    </row>
    <row r="36" spans="1:53" ht="22.5" customHeight="1" thickTop="1" x14ac:dyDescent="0.15">
      <c r="A36" s="32" t="s">
        <v>70</v>
      </c>
      <c r="B36" s="33" t="str">
        <f>B24</f>
        <v>土合ＦＣ</v>
      </c>
      <c r="C36" s="34">
        <v>6</v>
      </c>
      <c r="D36" s="33" t="s">
        <v>63</v>
      </c>
      <c r="E36" s="34">
        <v>0</v>
      </c>
      <c r="F36" s="35" t="str">
        <f>B26</f>
        <v>軽野東SSS</v>
      </c>
      <c r="G36" s="65"/>
      <c r="H36" s="66"/>
      <c r="I36" s="66"/>
      <c r="J36" s="66"/>
      <c r="K36" s="66"/>
      <c r="L36" s="67"/>
      <c r="N36" s="200" t="str">
        <f>AG22</f>
        <v>ＦＣ北浦</v>
      </c>
      <c r="O36" s="178" t="str">
        <f>IF(O37="","",IF(O37-Q37&gt;=1,"○",IF(O37-Q37&lt;=-1,"●",IF(O37="","",IF(O37-Q37=0,"△","")))))</f>
        <v>●</v>
      </c>
      <c r="P36" s="179"/>
      <c r="Q36" s="180"/>
      <c r="R36" s="178" t="str">
        <f>IF(R37="","",IF(R37-T37&gt;=1,"○",IF(R37-T37&lt;=-1,"●",IF(R37="","",IF(R37-T37=0,"△","")))))</f>
        <v>●</v>
      </c>
      <c r="S36" s="179"/>
      <c r="T36" s="180"/>
      <c r="U36" s="178" t="str">
        <f>IF(U37="","",IF(U37-W37&gt;=1,"○",IF(U37-W37&lt;=-1,"●",IF(U37="","",IF(U37-W37=0,"△","")))))</f>
        <v>●</v>
      </c>
      <c r="V36" s="179"/>
      <c r="W36" s="180"/>
      <c r="X36" s="178" t="str">
        <f>IF(X37="","",IF(X37-Z37&gt;=1,"○",IF(X37-Z37&lt;=-1,"●",IF(X37="","",IF(X37-Z37=0,"△","")))))</f>
        <v>△</v>
      </c>
      <c r="Y36" s="179"/>
      <c r="Z36" s="180"/>
      <c r="AA36" s="178" t="str">
        <f>IF(AA37="","",IF(AA37-AC37&gt;=1,"○",IF(AA37-AC37&lt;=-1,"●",IF(AA37="","",IF(AA37-AC37=0,"△","")))))</f>
        <v>○</v>
      </c>
      <c r="AB36" s="179"/>
      <c r="AC36" s="180"/>
      <c r="AD36" s="178" t="str">
        <f>IF(AD37="","",IF(AD37-AF37&gt;=1,"○",IF(AD37-AF37&lt;=-1,"●",IF(AD37="","",IF(AD37-AF37=0,"△","")))))</f>
        <v>●</v>
      </c>
      <c r="AE36" s="179"/>
      <c r="AF36" s="180"/>
      <c r="AG36" s="194"/>
      <c r="AH36" s="195"/>
      <c r="AI36" s="196"/>
      <c r="AJ36" s="178" t="str">
        <f>IF(AJ37="","",IF(AJ37-AL37&gt;=1,"○",IF(AJ37-AL37&lt;=-1,"●",IF(AJ37="","",IF(AJ37-AL37=0,"△","")))))</f>
        <v>●</v>
      </c>
      <c r="AK36" s="179"/>
      <c r="AL36" s="180"/>
      <c r="AM36" s="174">
        <f>COUNTIF($O36:$AL36,"○")</f>
        <v>1</v>
      </c>
      <c r="AN36" s="174">
        <f>COUNTIF($O36:$AL36,"●")</f>
        <v>5</v>
      </c>
      <c r="AO36" s="174">
        <f>COUNTIF($O36:$AL36,"△")</f>
        <v>1</v>
      </c>
      <c r="AP36" s="190">
        <f>IF(AV37="","",AV37)</f>
        <v>2</v>
      </c>
      <c r="AQ36" s="190">
        <f>IF(AW37="","",AW37)</f>
        <v>16</v>
      </c>
      <c r="AR36" s="190">
        <f>+AP36-AQ36</f>
        <v>-14</v>
      </c>
      <c r="AS36" s="190">
        <f>AM36*3+AO36</f>
        <v>4</v>
      </c>
      <c r="AT36" s="191">
        <f>+AX37</f>
        <v>7</v>
      </c>
    </row>
    <row r="37" spans="1:53" ht="22.5" customHeight="1" x14ac:dyDescent="0.15">
      <c r="A37" s="37" t="s">
        <v>70</v>
      </c>
      <c r="B37" s="38" t="str">
        <f>F24</f>
        <v>鹿島SSS</v>
      </c>
      <c r="C37" s="39">
        <v>0</v>
      </c>
      <c r="D37" s="38" t="s">
        <v>63</v>
      </c>
      <c r="E37" s="39">
        <v>4</v>
      </c>
      <c r="F37" s="40" t="str">
        <f>F26</f>
        <v>鹿島アントラーズFC</v>
      </c>
      <c r="G37" s="65"/>
      <c r="H37" s="66"/>
      <c r="I37" s="66"/>
      <c r="J37" s="66"/>
      <c r="K37" s="66"/>
      <c r="L37" s="67"/>
      <c r="N37" s="201"/>
      <c r="O37" s="42">
        <f>IF(AI25="","",+AI25)</f>
        <v>0</v>
      </c>
      <c r="P37" s="43" t="str">
        <f>IF(O37="","","-")</f>
        <v>-</v>
      </c>
      <c r="Q37" s="44">
        <f>AG25</f>
        <v>3</v>
      </c>
      <c r="R37" s="42">
        <f>IF(AI27="","",+AI27)</f>
        <v>0</v>
      </c>
      <c r="S37" s="43" t="str">
        <f>IF(R37="","","-")</f>
        <v>-</v>
      </c>
      <c r="T37" s="44">
        <f>AG27</f>
        <v>1</v>
      </c>
      <c r="U37" s="42">
        <f>IF(AI29="","",AI29)</f>
        <v>0</v>
      </c>
      <c r="V37" s="43" t="str">
        <f>IF(U37="","","-")</f>
        <v>-</v>
      </c>
      <c r="W37" s="44">
        <f>AG29</f>
        <v>2</v>
      </c>
      <c r="X37" s="42">
        <f>IF(AI31="","",AI31)</f>
        <v>0</v>
      </c>
      <c r="Y37" s="43" t="str">
        <f>IF(X37="","","-")</f>
        <v>-</v>
      </c>
      <c r="Z37" s="44">
        <f>AG31</f>
        <v>0</v>
      </c>
      <c r="AA37" s="42">
        <f>IF(AI33="","",AI33)</f>
        <v>2</v>
      </c>
      <c r="AB37" s="43" t="str">
        <f>IF(AA37="","","-")</f>
        <v>-</v>
      </c>
      <c r="AC37" s="44">
        <f>AG33</f>
        <v>0</v>
      </c>
      <c r="AD37" s="42">
        <f>IF(AI35="","",AI35)</f>
        <v>0</v>
      </c>
      <c r="AE37" s="43" t="str">
        <f>IF(AD37="","","-")</f>
        <v>-</v>
      </c>
      <c r="AF37" s="44">
        <f>AG35</f>
        <v>8</v>
      </c>
      <c r="AG37" s="197"/>
      <c r="AH37" s="198"/>
      <c r="AI37" s="199"/>
      <c r="AJ37" s="42">
        <f>IF(C27="","",C27)</f>
        <v>0</v>
      </c>
      <c r="AK37" s="43" t="str">
        <f>IF(AJ37="","","-")</f>
        <v>-</v>
      </c>
      <c r="AL37" s="44">
        <f>IF(E27="","",E27)</f>
        <v>2</v>
      </c>
      <c r="AM37" s="190"/>
      <c r="AN37" s="190"/>
      <c r="AO37" s="190"/>
      <c r="AP37" s="190"/>
      <c r="AQ37" s="190"/>
      <c r="AR37" s="190"/>
      <c r="AS37" s="190"/>
      <c r="AT37" s="191"/>
      <c r="AV37" s="72">
        <f>SUM(O37,R37,U37,X37,AA37,AD37,AG37,AJ37)</f>
        <v>2</v>
      </c>
      <c r="AW37" s="72">
        <f>SUM(Q37,T37,W37,Z37,AC37,AF37,AI37,AL37)</f>
        <v>16</v>
      </c>
      <c r="AX37" s="72">
        <f>IF(AY37=0,"",RANK(AY37,$AY$24:$AY$39))</f>
        <v>7</v>
      </c>
      <c r="AY37" s="72">
        <f>AS36*10000+AR36*100+AP36</f>
        <v>38602</v>
      </c>
      <c r="AZ37" s="72">
        <f>AT36</f>
        <v>7</v>
      </c>
      <c r="BA37" s="72" t="str">
        <f>N36</f>
        <v>ＦＣ北浦</v>
      </c>
    </row>
    <row r="38" spans="1:53" ht="22.5" customHeight="1" x14ac:dyDescent="0.15">
      <c r="A38" s="37" t="s">
        <v>70</v>
      </c>
      <c r="B38" s="38" t="str">
        <f>B25</f>
        <v>日の出SS</v>
      </c>
      <c r="C38" s="39">
        <v>2</v>
      </c>
      <c r="D38" s="38" t="s">
        <v>63</v>
      </c>
      <c r="E38" s="39">
        <v>0</v>
      </c>
      <c r="F38" s="40" t="str">
        <f>B27</f>
        <v>ＦＣ北浦</v>
      </c>
      <c r="G38" s="65"/>
      <c r="H38" s="66"/>
      <c r="I38" s="66"/>
      <c r="J38" s="66"/>
      <c r="K38" s="66"/>
      <c r="L38" s="67"/>
      <c r="N38" s="192" t="str">
        <f>AJ22</f>
        <v>大野SSS</v>
      </c>
      <c r="O38" s="181" t="str">
        <f>IF(O39="","",IF(O39-Q39&gt;=1,"○",IF(O39-Q39&lt;=-1,"●",IF(O39="","",IF(O39-Q39=0,"△","")))))</f>
        <v>○</v>
      </c>
      <c r="P38" s="182"/>
      <c r="Q38" s="183"/>
      <c r="R38" s="181" t="str">
        <f>IF(R39="","",IF(R39-T39&gt;=1,"○",IF(R39-T39&lt;=-1,"●",IF(R39="","",IF(R39-T39=0,"△","")))))</f>
        <v>○</v>
      </c>
      <c r="S38" s="182"/>
      <c r="T38" s="183"/>
      <c r="U38" s="181" t="str">
        <f>IF(U39="","",IF(U39-W39&gt;=1,"○",IF(U39-W39&lt;=-1,"●",IF(U39="","",IF(U39-W39=0,"△","")))))</f>
        <v>△</v>
      </c>
      <c r="V38" s="182"/>
      <c r="W38" s="183"/>
      <c r="X38" s="181" t="str">
        <f>IF(X39="","",IF(X39-Z39&gt;=1,"○",IF(X39-Z39&lt;=-1,"●",IF(X39="","",IF(X39-Z39=0,"△","")))))</f>
        <v>●</v>
      </c>
      <c r="Y38" s="182"/>
      <c r="Z38" s="183"/>
      <c r="AA38" s="178" t="str">
        <f>IF(AA39="","",IF(AA39-AC39&gt;=1,"○",IF(AA39-AC39&lt;=-1,"●",IF(AA39="","",IF(AA39-AC39=0,"△","")))))</f>
        <v>○</v>
      </c>
      <c r="AB38" s="179"/>
      <c r="AC38" s="180"/>
      <c r="AD38" s="181" t="str">
        <f>IF(AD39="","",IF(AD39-AF39&gt;=1,"○",IF(AD39-AF39&lt;=-1,"●",IF(AD39="","",IF(AD39-AF39=0,"△","")))))</f>
        <v>●</v>
      </c>
      <c r="AE38" s="182"/>
      <c r="AF38" s="183"/>
      <c r="AG38" s="181" t="str">
        <f>IF(AG39="","",IF(AG39-AI39&gt;=1,"○",IF(AG39-AI39&lt;=-1,"●",IF(AG39="","",IF(AG39-AI39=0,"△","")))))</f>
        <v>○</v>
      </c>
      <c r="AH38" s="182"/>
      <c r="AI38" s="183"/>
      <c r="AJ38" s="184"/>
      <c r="AK38" s="185"/>
      <c r="AL38" s="186"/>
      <c r="AM38" s="174">
        <f>COUNTIF($O38:$AL38,"○")</f>
        <v>4</v>
      </c>
      <c r="AN38" s="174">
        <f>COUNTIF($O38:$AL38,"●")</f>
        <v>2</v>
      </c>
      <c r="AO38" s="174">
        <f>COUNTIF($O38:$AL38,"△")</f>
        <v>1</v>
      </c>
      <c r="AP38" s="174">
        <f>IF(AV39="","",AV39)</f>
        <v>10</v>
      </c>
      <c r="AQ38" s="174">
        <f>IF(AW39="","",AW39)</f>
        <v>8</v>
      </c>
      <c r="AR38" s="174">
        <f>+AP38-AQ38</f>
        <v>2</v>
      </c>
      <c r="AS38" s="174">
        <f>AM38*3+AO38</f>
        <v>13</v>
      </c>
      <c r="AT38" s="176">
        <f>+AX39</f>
        <v>2</v>
      </c>
    </row>
    <row r="39" spans="1:53" ht="22.5" customHeight="1" thickBot="1" x14ac:dyDescent="0.2">
      <c r="A39" s="57" t="s">
        <v>70</v>
      </c>
      <c r="B39" s="58" t="str">
        <f>F25</f>
        <v>青柳EFC SS</v>
      </c>
      <c r="C39" s="59">
        <v>1</v>
      </c>
      <c r="D39" s="58" t="s">
        <v>63</v>
      </c>
      <c r="E39" s="59">
        <v>0</v>
      </c>
      <c r="F39" s="60" t="str">
        <f>F27</f>
        <v>大野SSS</v>
      </c>
      <c r="G39" s="68"/>
      <c r="H39" s="69"/>
      <c r="I39" s="69"/>
      <c r="J39" s="69"/>
      <c r="K39" s="69"/>
      <c r="L39" s="70"/>
      <c r="N39" s="193"/>
      <c r="O39" s="61">
        <f>IF(AL25="","",+AL25)</f>
        <v>1</v>
      </c>
      <c r="P39" s="62" t="str">
        <f>IF(O39="","","-")</f>
        <v>-</v>
      </c>
      <c r="Q39" s="63">
        <f>AJ25</f>
        <v>0</v>
      </c>
      <c r="R39" s="61">
        <f>IF(AL27="","",+AL27)</f>
        <v>2</v>
      </c>
      <c r="S39" s="62" t="str">
        <f>IF(R39="","","-")</f>
        <v>-</v>
      </c>
      <c r="T39" s="63">
        <f>AJ27</f>
        <v>1</v>
      </c>
      <c r="U39" s="61">
        <f>IF(AL29="","",AL29)</f>
        <v>1</v>
      </c>
      <c r="V39" s="62" t="str">
        <f>IF(U39="","","-")</f>
        <v>-</v>
      </c>
      <c r="W39" s="63">
        <f>AJ29</f>
        <v>1</v>
      </c>
      <c r="X39" s="61">
        <f>IF(AL31="","",AL31)</f>
        <v>0</v>
      </c>
      <c r="Y39" s="62" t="str">
        <f>IF(X39="","","-")</f>
        <v>-</v>
      </c>
      <c r="Z39" s="63">
        <f>AJ31</f>
        <v>1</v>
      </c>
      <c r="AA39" s="61">
        <f>IF(AL33="","",AL33)</f>
        <v>4</v>
      </c>
      <c r="AB39" s="62" t="str">
        <f>IF(AA39="","","-")</f>
        <v>-</v>
      </c>
      <c r="AC39" s="63">
        <f>AJ33</f>
        <v>0</v>
      </c>
      <c r="AD39" s="61">
        <f>IF(AL35="","",AL35)</f>
        <v>0</v>
      </c>
      <c r="AE39" s="62" t="str">
        <f>IF(AD39="","","-")</f>
        <v>-</v>
      </c>
      <c r="AF39" s="63">
        <f>AJ35</f>
        <v>5</v>
      </c>
      <c r="AG39" s="61">
        <f>IF(AL37="","",AL37)</f>
        <v>2</v>
      </c>
      <c r="AH39" s="62" t="str">
        <f>IF(AG39="","","-")</f>
        <v>-</v>
      </c>
      <c r="AI39" s="63">
        <f>AJ37</f>
        <v>0</v>
      </c>
      <c r="AJ39" s="187"/>
      <c r="AK39" s="188"/>
      <c r="AL39" s="189"/>
      <c r="AM39" s="175"/>
      <c r="AN39" s="175"/>
      <c r="AO39" s="175"/>
      <c r="AP39" s="175"/>
      <c r="AQ39" s="175"/>
      <c r="AR39" s="175"/>
      <c r="AS39" s="175"/>
      <c r="AT39" s="177"/>
      <c r="AV39" s="72">
        <f>SUM(O39,R39,U39,X39,AA39,AD39,AG39,AJ39)</f>
        <v>10</v>
      </c>
      <c r="AW39" s="72">
        <f>SUM(Q39,T39,W39,Z39,AC39,AF39,AI39,AL39)</f>
        <v>8</v>
      </c>
      <c r="AX39" s="72">
        <f>IF(AY39=0,"",RANK(AY39,$AY$24:$AY$39))</f>
        <v>2</v>
      </c>
      <c r="AY39" s="72">
        <f>AS38*10000+AR38*100+AP38</f>
        <v>130210</v>
      </c>
      <c r="AZ39" s="72">
        <f>AT38</f>
        <v>2</v>
      </c>
      <c r="BA39" s="72" t="str">
        <f>N38</f>
        <v>大野SSS</v>
      </c>
    </row>
    <row r="40" spans="1:53" ht="22.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</row>
  </sheetData>
  <mergeCells count="313">
    <mergeCell ref="A1:AT2"/>
    <mergeCell ref="A3:L3"/>
    <mergeCell ref="N3:N4"/>
    <mergeCell ref="O3:Q4"/>
    <mergeCell ref="R3:T4"/>
    <mergeCell ref="U3:W4"/>
    <mergeCell ref="X3:Z4"/>
    <mergeCell ref="AA3:AC4"/>
    <mergeCell ref="AD3:AF4"/>
    <mergeCell ref="AG3:AI4"/>
    <mergeCell ref="AR3:AR4"/>
    <mergeCell ref="AS3:AS4"/>
    <mergeCell ref="AT3:AT4"/>
    <mergeCell ref="C4:E4"/>
    <mergeCell ref="I4:K4"/>
    <mergeCell ref="AP3:AP4"/>
    <mergeCell ref="AQ3:AQ4"/>
    <mergeCell ref="N5:N6"/>
    <mergeCell ref="O5:Q6"/>
    <mergeCell ref="R5:T5"/>
    <mergeCell ref="U5:W5"/>
    <mergeCell ref="X5:Z5"/>
    <mergeCell ref="AJ3:AL4"/>
    <mergeCell ref="AM3:AM4"/>
    <mergeCell ref="AN3:AN4"/>
    <mergeCell ref="AO3:AO4"/>
    <mergeCell ref="AO5:AO6"/>
    <mergeCell ref="AP5:AP6"/>
    <mergeCell ref="AQ5:AQ6"/>
    <mergeCell ref="AR5:AR6"/>
    <mergeCell ref="AS5:AS6"/>
    <mergeCell ref="AT5:AT6"/>
    <mergeCell ref="AA5:AC5"/>
    <mergeCell ref="AD5:AF5"/>
    <mergeCell ref="AG5:AI5"/>
    <mergeCell ref="AJ5:AL5"/>
    <mergeCell ref="AM5:AM6"/>
    <mergeCell ref="AN5:AN6"/>
    <mergeCell ref="AP7:AP8"/>
    <mergeCell ref="AQ7:AQ8"/>
    <mergeCell ref="AR7:AR8"/>
    <mergeCell ref="AS7:AS8"/>
    <mergeCell ref="AT7:AT8"/>
    <mergeCell ref="N9:N10"/>
    <mergeCell ref="O9:Q9"/>
    <mergeCell ref="R9:T9"/>
    <mergeCell ref="U9:W10"/>
    <mergeCell ref="X9:Z9"/>
    <mergeCell ref="AD7:AF7"/>
    <mergeCell ref="AG7:AI7"/>
    <mergeCell ref="AJ7:AL7"/>
    <mergeCell ref="AM7:AM8"/>
    <mergeCell ref="AN7:AN8"/>
    <mergeCell ref="AO7:AO8"/>
    <mergeCell ref="N7:N8"/>
    <mergeCell ref="O7:Q7"/>
    <mergeCell ref="R7:T8"/>
    <mergeCell ref="U7:W7"/>
    <mergeCell ref="X7:Z7"/>
    <mergeCell ref="AA7:AC7"/>
    <mergeCell ref="AO9:AO10"/>
    <mergeCell ref="AP9:AP10"/>
    <mergeCell ref="AQ9:AQ10"/>
    <mergeCell ref="AR9:AR10"/>
    <mergeCell ref="AS9:AS10"/>
    <mergeCell ref="AT9:AT10"/>
    <mergeCell ref="AA9:AC9"/>
    <mergeCell ref="AD9:AF9"/>
    <mergeCell ref="AG9:AI9"/>
    <mergeCell ref="AJ9:AL9"/>
    <mergeCell ref="AM9:AM10"/>
    <mergeCell ref="AN9:AN10"/>
    <mergeCell ref="AP11:AP12"/>
    <mergeCell ref="AQ11:AQ12"/>
    <mergeCell ref="AR11:AR12"/>
    <mergeCell ref="AS11:AS12"/>
    <mergeCell ref="AT11:AT12"/>
    <mergeCell ref="N13:N14"/>
    <mergeCell ref="O13:Q13"/>
    <mergeCell ref="R13:T13"/>
    <mergeCell ref="U13:W13"/>
    <mergeCell ref="X13:Z13"/>
    <mergeCell ref="AD11:AF11"/>
    <mergeCell ref="AG11:AI11"/>
    <mergeCell ref="AJ11:AL11"/>
    <mergeCell ref="AM11:AM12"/>
    <mergeCell ref="AN11:AN12"/>
    <mergeCell ref="AO11:AO12"/>
    <mergeCell ref="N11:N12"/>
    <mergeCell ref="O11:Q11"/>
    <mergeCell ref="R11:T11"/>
    <mergeCell ref="U11:W11"/>
    <mergeCell ref="X11:Z12"/>
    <mergeCell ref="AA11:AC11"/>
    <mergeCell ref="AO13:AO14"/>
    <mergeCell ref="AP13:AP14"/>
    <mergeCell ref="AQ13:AQ14"/>
    <mergeCell ref="AR13:AR14"/>
    <mergeCell ref="AS13:AS14"/>
    <mergeCell ref="AT13:AT14"/>
    <mergeCell ref="AA13:AC14"/>
    <mergeCell ref="AD13:AF13"/>
    <mergeCell ref="AG13:AI13"/>
    <mergeCell ref="AJ13:AL13"/>
    <mergeCell ref="AM13:AM14"/>
    <mergeCell ref="AN13:AN14"/>
    <mergeCell ref="AP15:AP16"/>
    <mergeCell ref="AQ15:AQ16"/>
    <mergeCell ref="AR15:AR16"/>
    <mergeCell ref="AS15:AS16"/>
    <mergeCell ref="AT15:AT16"/>
    <mergeCell ref="N17:N18"/>
    <mergeCell ref="O17:Q17"/>
    <mergeCell ref="R17:T17"/>
    <mergeCell ref="U17:W17"/>
    <mergeCell ref="X17:Z17"/>
    <mergeCell ref="AD15:AF16"/>
    <mergeCell ref="AG15:AI15"/>
    <mergeCell ref="AJ15:AL15"/>
    <mergeCell ref="AM15:AM16"/>
    <mergeCell ref="AN15:AN16"/>
    <mergeCell ref="AO15:AO16"/>
    <mergeCell ref="N15:N16"/>
    <mergeCell ref="O15:Q15"/>
    <mergeCell ref="R15:T15"/>
    <mergeCell ref="U15:W15"/>
    <mergeCell ref="X15:Z15"/>
    <mergeCell ref="AA15:AC15"/>
    <mergeCell ref="AO17:AO18"/>
    <mergeCell ref="AP17:AP18"/>
    <mergeCell ref="AQ17:AQ18"/>
    <mergeCell ref="AR17:AR18"/>
    <mergeCell ref="AS17:AS18"/>
    <mergeCell ref="AT17:AT18"/>
    <mergeCell ref="AA17:AC17"/>
    <mergeCell ref="AD17:AF17"/>
    <mergeCell ref="AG17:AI18"/>
    <mergeCell ref="AJ17:AL17"/>
    <mergeCell ref="AM17:AM18"/>
    <mergeCell ref="AN17:AN18"/>
    <mergeCell ref="AP19:AP20"/>
    <mergeCell ref="AQ19:AQ20"/>
    <mergeCell ref="AR19:AR20"/>
    <mergeCell ref="AS19:AS20"/>
    <mergeCell ref="AT19:AT20"/>
    <mergeCell ref="A22:L22"/>
    <mergeCell ref="N22:N23"/>
    <mergeCell ref="O22:Q23"/>
    <mergeCell ref="R22:T23"/>
    <mergeCell ref="U22:W23"/>
    <mergeCell ref="AD19:AF19"/>
    <mergeCell ref="AG19:AI19"/>
    <mergeCell ref="AJ19:AL20"/>
    <mergeCell ref="AM19:AM20"/>
    <mergeCell ref="AN19:AN20"/>
    <mergeCell ref="AO19:AO20"/>
    <mergeCell ref="N19:N20"/>
    <mergeCell ref="O19:Q19"/>
    <mergeCell ref="R19:T19"/>
    <mergeCell ref="U19:W19"/>
    <mergeCell ref="X19:Z19"/>
    <mergeCell ref="AA19:AC19"/>
    <mergeCell ref="AT22:AT23"/>
    <mergeCell ref="C23:E23"/>
    <mergeCell ref="I23:K23"/>
    <mergeCell ref="N24:N25"/>
    <mergeCell ref="O24:Q25"/>
    <mergeCell ref="R24:T24"/>
    <mergeCell ref="U24:W24"/>
    <mergeCell ref="X24:Z24"/>
    <mergeCell ref="AA24:AC24"/>
    <mergeCell ref="AD24:AF24"/>
    <mergeCell ref="AN22:AN23"/>
    <mergeCell ref="AO22:AO23"/>
    <mergeCell ref="AP22:AP23"/>
    <mergeCell ref="AQ22:AQ23"/>
    <mergeCell ref="AR22:AR23"/>
    <mergeCell ref="AS22:AS23"/>
    <mergeCell ref="X22:Z23"/>
    <mergeCell ref="AA22:AC23"/>
    <mergeCell ref="AD22:AF23"/>
    <mergeCell ref="AG22:AI23"/>
    <mergeCell ref="AJ22:AL23"/>
    <mergeCell ref="AM22:AM23"/>
    <mergeCell ref="AQ24:AQ25"/>
    <mergeCell ref="AR24:AR25"/>
    <mergeCell ref="AS24:AS25"/>
    <mergeCell ref="AT24:AT25"/>
    <mergeCell ref="N26:N27"/>
    <mergeCell ref="O26:Q26"/>
    <mergeCell ref="R26:T27"/>
    <mergeCell ref="U26:W26"/>
    <mergeCell ref="X26:Z26"/>
    <mergeCell ref="AA26:AC26"/>
    <mergeCell ref="AG24:AI24"/>
    <mergeCell ref="AJ24:AL24"/>
    <mergeCell ref="AM24:AM25"/>
    <mergeCell ref="AN24:AN25"/>
    <mergeCell ref="AO24:AO25"/>
    <mergeCell ref="AP24:AP25"/>
    <mergeCell ref="AP26:AP27"/>
    <mergeCell ref="AQ26:AQ27"/>
    <mergeCell ref="AR26:AR27"/>
    <mergeCell ref="AS26:AS27"/>
    <mergeCell ref="AT26:AT27"/>
    <mergeCell ref="AN26:AN27"/>
    <mergeCell ref="AO26:AO27"/>
    <mergeCell ref="N28:N29"/>
    <mergeCell ref="O28:Q28"/>
    <mergeCell ref="R28:T28"/>
    <mergeCell ref="U28:W29"/>
    <mergeCell ref="X28:Z28"/>
    <mergeCell ref="AD26:AF26"/>
    <mergeCell ref="AG26:AI26"/>
    <mergeCell ref="AJ26:AL26"/>
    <mergeCell ref="AM26:AM27"/>
    <mergeCell ref="AO28:AO29"/>
    <mergeCell ref="AP28:AP29"/>
    <mergeCell ref="AQ28:AQ29"/>
    <mergeCell ref="AR28:AR29"/>
    <mergeCell ref="AS28:AS29"/>
    <mergeCell ref="AT28:AT29"/>
    <mergeCell ref="AA28:AC28"/>
    <mergeCell ref="AD28:AF28"/>
    <mergeCell ref="AG28:AI28"/>
    <mergeCell ref="AJ28:AL28"/>
    <mergeCell ref="AM28:AM29"/>
    <mergeCell ref="AN28:AN29"/>
    <mergeCell ref="AP30:AP31"/>
    <mergeCell ref="AQ30:AQ31"/>
    <mergeCell ref="AR30:AR31"/>
    <mergeCell ref="AS30:AS31"/>
    <mergeCell ref="AT30:AT31"/>
    <mergeCell ref="N32:N33"/>
    <mergeCell ref="O32:Q32"/>
    <mergeCell ref="R32:T32"/>
    <mergeCell ref="U32:W32"/>
    <mergeCell ref="X32:Z32"/>
    <mergeCell ref="AD30:AF30"/>
    <mergeCell ref="AG30:AI30"/>
    <mergeCell ref="AJ30:AL30"/>
    <mergeCell ref="AM30:AM31"/>
    <mergeCell ref="AN30:AN31"/>
    <mergeCell ref="AO30:AO31"/>
    <mergeCell ref="N30:N31"/>
    <mergeCell ref="O30:Q30"/>
    <mergeCell ref="R30:T30"/>
    <mergeCell ref="U30:W30"/>
    <mergeCell ref="X30:Z31"/>
    <mergeCell ref="AA30:AC30"/>
    <mergeCell ref="AO32:AO33"/>
    <mergeCell ref="AP32:AP33"/>
    <mergeCell ref="AQ32:AQ33"/>
    <mergeCell ref="AR32:AR33"/>
    <mergeCell ref="AS32:AS33"/>
    <mergeCell ref="AT32:AT33"/>
    <mergeCell ref="AA32:AC33"/>
    <mergeCell ref="AD32:AF32"/>
    <mergeCell ref="AG32:AI32"/>
    <mergeCell ref="AJ32:AL32"/>
    <mergeCell ref="AM32:AM33"/>
    <mergeCell ref="AN32:AN33"/>
    <mergeCell ref="AP34:AP35"/>
    <mergeCell ref="AQ34:AQ35"/>
    <mergeCell ref="AR34:AR35"/>
    <mergeCell ref="AS34:AS35"/>
    <mergeCell ref="AT34:AT35"/>
    <mergeCell ref="N36:N37"/>
    <mergeCell ref="O36:Q36"/>
    <mergeCell ref="R36:T36"/>
    <mergeCell ref="U36:W36"/>
    <mergeCell ref="X36:Z36"/>
    <mergeCell ref="AD34:AF35"/>
    <mergeCell ref="AG34:AI34"/>
    <mergeCell ref="AJ34:AL34"/>
    <mergeCell ref="AM34:AM35"/>
    <mergeCell ref="AN34:AN35"/>
    <mergeCell ref="AO34:AO35"/>
    <mergeCell ref="N34:N35"/>
    <mergeCell ref="O34:Q34"/>
    <mergeCell ref="R34:T34"/>
    <mergeCell ref="U34:W34"/>
    <mergeCell ref="X34:Z34"/>
    <mergeCell ref="AA34:AC34"/>
    <mergeCell ref="AR36:AR37"/>
    <mergeCell ref="AS36:AS37"/>
    <mergeCell ref="N38:N39"/>
    <mergeCell ref="O38:Q38"/>
    <mergeCell ref="R38:T38"/>
    <mergeCell ref="U38:W38"/>
    <mergeCell ref="X38:Z38"/>
    <mergeCell ref="AA38:AC38"/>
    <mergeCell ref="AO36:AO37"/>
    <mergeCell ref="AP36:AP37"/>
    <mergeCell ref="AQ36:AQ37"/>
    <mergeCell ref="AP38:AP39"/>
    <mergeCell ref="AQ38:AQ39"/>
    <mergeCell ref="AD38:AF38"/>
    <mergeCell ref="AG38:AI38"/>
    <mergeCell ref="AJ38:AL39"/>
    <mergeCell ref="AM38:AM39"/>
    <mergeCell ref="AN38:AN39"/>
    <mergeCell ref="AO38:AO39"/>
    <mergeCell ref="AT36:AT37"/>
    <mergeCell ref="AA36:AC36"/>
    <mergeCell ref="AD36:AF36"/>
    <mergeCell ref="AG36:AI37"/>
    <mergeCell ref="AJ36:AL36"/>
    <mergeCell ref="AM36:AM37"/>
    <mergeCell ref="AN36:AN37"/>
    <mergeCell ref="AR38:AR39"/>
    <mergeCell ref="AS38:AS39"/>
    <mergeCell ref="AT38:AT39"/>
  </mergeCells>
  <phoneticPr fontId="2"/>
  <conditionalFormatting sqref="N5:N20">
    <cfRule type="cellIs" dxfId="3" priority="4" operator="equal">
      <formula>$AV$4</formula>
    </cfRule>
  </conditionalFormatting>
  <conditionalFormatting sqref="AT5:AT20">
    <cfRule type="cellIs" dxfId="2" priority="3" operator="equal">
      <formula>$AU$4</formula>
    </cfRule>
  </conditionalFormatting>
  <conditionalFormatting sqref="N24:N39">
    <cfRule type="cellIs" dxfId="1" priority="2" operator="equal">
      <formula>$AV$23</formula>
    </cfRule>
  </conditionalFormatting>
  <conditionalFormatting sqref="AT24:AT39">
    <cfRule type="cellIs" dxfId="0" priority="1" operator="equal">
      <formula>$AU$23</formula>
    </cfRule>
  </conditionalFormatting>
  <dataValidations count="1">
    <dataValidation imeMode="off" allowBlank="1" showInputMessage="1" showErrorMessage="1" sqref="O5 U8:AL8 U9 AA11 X13 P8:Q8 P14:Q14 P10:Q10 U13 S10:T10 AA7 S14:Z14 U5 X5 X9 U7 X7 AA13 AA5 AA9 O7:O20 R9:R20 X11 P12:Q12 U11 S12:W12 R7 R5 AJ13 AA17 X19 P20:Q20 P16:Q16 U19 S16:AC16 X15 X17 AA15 U15 P18:Q18 U17 S18:AF18 R6:AL6 X10:AL10 AD17 AJ11 AG13 AD13 AJ7 AA12:AL12 AD5 AG5 AG9 AD7 AG7 AA19 AG11 AJ5 AJ9 AD9 AD11 AG16:AL16 AJ18:AL18 AD15 AJ17 AG19 AD19 S20:AI20 AG15 AJ19 AJ15 AG17 AD14:AL14 O24 U27:AL27 U28 AA30 X32 P27:Q27 P33:Q33 P29:Q29 U32 S29:T29 AA26 S33:Z33 U24 X24 X28 U26 X26 AA32 AA24 AA28 O26:O39 R28:R39 X30 P31:Q31 U30 S31:W31 R26 R24 AJ32 AA36 X38 P39:Q39 P35:Q35 U38 S35:AC35 X34 X36 AA34 U34 P37:Q37 U36 S37:AF37 R25:AL25 X29:AL29 AD36 AJ30 AG32 AD32 AJ26 AA31:AL31 AD24 AG24 AG28 AD26 AG26 AA38 AG30 AJ24 AJ28 AD28 AD30 AG35:AL35 AJ37:AL37 AD34 AJ36 AG38 AD38 S39:AI39 AG34 AJ38 AJ34 AG36 AD33:AL33"/>
  </dataValidations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tabSelected="1" zoomScale="115" zoomScaleNormal="115" workbookViewId="0">
      <selection activeCell="Q10" sqref="Q10"/>
    </sheetView>
  </sheetViews>
  <sheetFormatPr defaultRowHeight="17.25" x14ac:dyDescent="0.2"/>
  <cols>
    <col min="1" max="1" width="2.625" customWidth="1"/>
    <col min="3" max="3" width="8.875" customWidth="1"/>
    <col min="4" max="5" width="5" customWidth="1"/>
    <col min="12" max="13" width="5" customWidth="1"/>
    <col min="16" max="16" width="11.5" style="11" customWidth="1"/>
    <col min="17" max="17" width="49.375" customWidth="1"/>
  </cols>
  <sheetData>
    <row r="1" spans="2:17" ht="39.6" customHeight="1" x14ac:dyDescent="0.4">
      <c r="B1" s="168" t="s">
        <v>139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Q1" s="272">
        <v>42883</v>
      </c>
    </row>
    <row r="2" spans="2:17" ht="40.9" customHeight="1" thickBot="1" x14ac:dyDescent="0.25">
      <c r="B2" s="167" t="s">
        <v>140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7" ht="48.6" customHeight="1" x14ac:dyDescent="0.15">
      <c r="H3" s="171" t="s">
        <v>74</v>
      </c>
      <c r="I3" s="171"/>
      <c r="P3" s="136" t="s">
        <v>137</v>
      </c>
      <c r="Q3" s="255" t="s">
        <v>150</v>
      </c>
    </row>
    <row r="4" spans="2:17" ht="39.6" customHeight="1" x14ac:dyDescent="0.15">
      <c r="I4" s="268"/>
      <c r="J4" s="111"/>
      <c r="K4" s="111"/>
      <c r="L4" s="111"/>
      <c r="P4" s="137" t="s">
        <v>134</v>
      </c>
      <c r="Q4" s="256" t="s">
        <v>147</v>
      </c>
    </row>
    <row r="5" spans="2:17" ht="39.6" customHeight="1" thickBot="1" x14ac:dyDescent="0.35">
      <c r="D5" s="258">
        <v>0</v>
      </c>
      <c r="E5" s="258"/>
      <c r="F5" s="258"/>
      <c r="G5" s="258"/>
      <c r="H5" s="258"/>
      <c r="I5" s="269"/>
      <c r="J5" s="270"/>
      <c r="K5" s="270"/>
      <c r="L5" s="270"/>
      <c r="M5" s="262">
        <v>2</v>
      </c>
      <c r="P5" s="137" t="s">
        <v>138</v>
      </c>
      <c r="Q5" s="256" t="s">
        <v>146</v>
      </c>
    </row>
    <row r="6" spans="2:17" ht="39.6" customHeight="1" thickTop="1" thickBot="1" x14ac:dyDescent="0.25">
      <c r="E6" s="267"/>
      <c r="F6" s="128"/>
      <c r="G6" s="128"/>
      <c r="H6" s="264" t="s">
        <v>123</v>
      </c>
      <c r="I6" s="261"/>
      <c r="J6" s="111"/>
      <c r="K6" s="111"/>
      <c r="L6" s="111"/>
      <c r="M6" s="268"/>
      <c r="N6" s="111"/>
      <c r="P6" s="138" t="s">
        <v>138</v>
      </c>
      <c r="Q6" s="257" t="s">
        <v>148</v>
      </c>
    </row>
    <row r="7" spans="2:17" ht="39.6" customHeight="1" x14ac:dyDescent="0.2">
      <c r="E7" s="268"/>
      <c r="F7" s="111"/>
      <c r="G7" s="111"/>
      <c r="H7" s="111"/>
      <c r="I7" s="111"/>
      <c r="J7" s="111"/>
      <c r="K7" s="111"/>
      <c r="L7" s="111"/>
      <c r="M7" s="268"/>
      <c r="N7" s="111"/>
    </row>
    <row r="8" spans="2:17" s="258" customFormat="1" ht="39.6" customHeight="1" thickBot="1" x14ac:dyDescent="0.35">
      <c r="B8" s="258">
        <v>0</v>
      </c>
      <c r="E8" s="269"/>
      <c r="F8" s="270"/>
      <c r="G8" s="260">
        <v>1</v>
      </c>
      <c r="H8" s="259"/>
      <c r="I8" s="259"/>
      <c r="J8" s="259">
        <v>0</v>
      </c>
      <c r="K8" s="259"/>
      <c r="L8" s="259"/>
      <c r="M8" s="269"/>
      <c r="N8" s="270"/>
      <c r="O8" s="262">
        <v>2</v>
      </c>
    </row>
    <row r="9" spans="2:17" ht="39.6" customHeight="1" thickTop="1" x14ac:dyDescent="0.2">
      <c r="C9" s="127"/>
      <c r="D9" s="128"/>
      <c r="E9" s="111"/>
      <c r="F9" s="111"/>
      <c r="G9" s="268"/>
      <c r="K9" s="127"/>
      <c r="L9" s="128"/>
      <c r="M9" s="111"/>
      <c r="N9" s="111"/>
      <c r="O9" s="268"/>
    </row>
    <row r="10" spans="2:17" ht="39.6" customHeight="1" thickBot="1" x14ac:dyDescent="0.25">
      <c r="C10" s="129"/>
      <c r="D10" s="261" t="s">
        <v>136</v>
      </c>
      <c r="E10" s="261"/>
      <c r="F10" s="111"/>
      <c r="G10" s="271"/>
      <c r="K10" s="129"/>
      <c r="L10" s="261" t="s">
        <v>124</v>
      </c>
      <c r="M10" s="261"/>
      <c r="N10" s="111"/>
      <c r="O10" s="271"/>
    </row>
    <row r="11" spans="2:17" s="132" customFormat="1" ht="39.6" customHeight="1" x14ac:dyDescent="0.15">
      <c r="B11" s="172" t="s">
        <v>135</v>
      </c>
      <c r="C11" s="173"/>
      <c r="D11" s="133"/>
      <c r="F11" s="172" t="s">
        <v>130</v>
      </c>
      <c r="G11" s="173"/>
      <c r="H11" s="133"/>
      <c r="J11" s="169" t="s">
        <v>131</v>
      </c>
      <c r="K11" s="170"/>
      <c r="L11" s="133"/>
      <c r="N11" s="169" t="s">
        <v>132</v>
      </c>
      <c r="O11" s="170"/>
    </row>
    <row r="12" spans="2:17" ht="39.6" customHeight="1" x14ac:dyDescent="0.2">
      <c r="B12" s="239" t="s">
        <v>146</v>
      </c>
      <c r="C12" s="240"/>
      <c r="D12" s="139"/>
      <c r="E12" s="140"/>
      <c r="F12" s="243" t="s">
        <v>147</v>
      </c>
      <c r="G12" s="244"/>
      <c r="H12" s="139"/>
      <c r="I12" s="140"/>
      <c r="J12" s="247" t="s">
        <v>148</v>
      </c>
      <c r="K12" s="248"/>
      <c r="L12" s="139"/>
      <c r="M12" s="140"/>
      <c r="N12" s="249" t="s">
        <v>149</v>
      </c>
      <c r="O12" s="250"/>
    </row>
    <row r="13" spans="2:17" ht="39.6" customHeight="1" x14ac:dyDescent="0.2">
      <c r="B13" s="239"/>
      <c r="C13" s="240"/>
      <c r="D13" s="139"/>
      <c r="E13" s="140"/>
      <c r="F13" s="243"/>
      <c r="G13" s="244"/>
      <c r="H13" s="139"/>
      <c r="I13" s="140"/>
      <c r="J13" s="239"/>
      <c r="K13" s="240"/>
      <c r="L13" s="139"/>
      <c r="M13" s="140"/>
      <c r="N13" s="251"/>
      <c r="O13" s="252"/>
    </row>
    <row r="14" spans="2:17" ht="39.6" customHeight="1" x14ac:dyDescent="0.2">
      <c r="B14" s="239"/>
      <c r="C14" s="240"/>
      <c r="D14" s="139"/>
      <c r="E14" s="140"/>
      <c r="F14" s="243"/>
      <c r="G14" s="244"/>
      <c r="H14" s="139"/>
      <c r="I14" s="140"/>
      <c r="J14" s="239"/>
      <c r="K14" s="240"/>
      <c r="L14" s="139"/>
      <c r="M14" s="140"/>
      <c r="N14" s="251"/>
      <c r="O14" s="252"/>
    </row>
    <row r="15" spans="2:17" ht="39.6" customHeight="1" thickBot="1" x14ac:dyDescent="0.25">
      <c r="B15" s="241"/>
      <c r="C15" s="242"/>
      <c r="D15" s="139"/>
      <c r="E15" s="140"/>
      <c r="F15" s="245"/>
      <c r="G15" s="246"/>
      <c r="H15" s="139"/>
      <c r="I15" s="140"/>
      <c r="J15" s="241"/>
      <c r="K15" s="242"/>
      <c r="L15" s="139"/>
      <c r="M15" s="140"/>
      <c r="N15" s="253"/>
      <c r="O15" s="254"/>
    </row>
    <row r="16" spans="2:17" ht="39.6" customHeight="1" x14ac:dyDescent="0.2">
      <c r="E16" s="129"/>
      <c r="F16" s="111"/>
      <c r="G16" s="111"/>
      <c r="H16" s="111"/>
      <c r="I16" s="111"/>
      <c r="J16" s="111"/>
      <c r="K16" s="111"/>
      <c r="L16" s="130"/>
    </row>
    <row r="17" spans="4:13" ht="39.6" customHeight="1" thickBot="1" x14ac:dyDescent="0.25">
      <c r="E17" s="131"/>
      <c r="F17" s="134"/>
      <c r="G17" s="134"/>
      <c r="H17" s="263" t="s">
        <v>151</v>
      </c>
      <c r="I17" s="263"/>
      <c r="J17" s="134"/>
      <c r="K17" s="134"/>
      <c r="L17" s="135"/>
    </row>
    <row r="18" spans="4:13" s="258" customFormat="1" ht="39.6" customHeight="1" thickTop="1" x14ac:dyDescent="0.3">
      <c r="D18" s="265">
        <v>4</v>
      </c>
      <c r="M18" s="266">
        <v>0</v>
      </c>
    </row>
    <row r="19" spans="4:13" ht="39.6" customHeight="1" x14ac:dyDescent="0.2"/>
    <row r="20" spans="4:13" ht="39.6" customHeight="1" x14ac:dyDescent="0.2"/>
    <row r="21" spans="4:13" ht="39.6" customHeight="1" x14ac:dyDescent="0.2"/>
    <row r="22" spans="4:13" ht="39.6" customHeight="1" x14ac:dyDescent="0.2"/>
    <row r="23" spans="4:13" ht="39.6" customHeight="1" x14ac:dyDescent="0.2"/>
    <row r="24" spans="4:13" ht="39.6" customHeight="1" x14ac:dyDescent="0.2"/>
    <row r="25" spans="4:13" ht="39.6" customHeight="1" x14ac:dyDescent="0.2"/>
    <row r="26" spans="4:13" ht="39.6" customHeight="1" x14ac:dyDescent="0.2"/>
    <row r="27" spans="4:13" ht="39.6" customHeight="1" x14ac:dyDescent="0.2"/>
    <row r="28" spans="4:13" ht="39.6" customHeight="1" x14ac:dyDescent="0.2"/>
  </sheetData>
  <mergeCells count="15">
    <mergeCell ref="H17:I17"/>
    <mergeCell ref="B2:O2"/>
    <mergeCell ref="B1:O1"/>
    <mergeCell ref="J12:K15"/>
    <mergeCell ref="N11:O11"/>
    <mergeCell ref="N12:O15"/>
    <mergeCell ref="D10:E10"/>
    <mergeCell ref="L10:M10"/>
    <mergeCell ref="H6:I6"/>
    <mergeCell ref="H3:I3"/>
    <mergeCell ref="B11:C11"/>
    <mergeCell ref="B12:C15"/>
    <mergeCell ref="F11:G11"/>
    <mergeCell ref="F12:G15"/>
    <mergeCell ref="J11:K11"/>
  </mergeCells>
  <phoneticPr fontId="2"/>
  <pageMargins left="0.7" right="0.7" top="0.75" bottom="0.75" header="0.3" footer="0.3"/>
  <pageSetup paperSize="9" scale="76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各チーム２ (2)</vt:lpstr>
      <vt:lpstr>Ａ～Ｂ</vt:lpstr>
      <vt:lpstr>Ｃ～Ｄ</vt:lpstr>
      <vt:lpstr>１日目時間</vt:lpstr>
      <vt:lpstr>２日目時間</vt:lpstr>
      <vt:lpstr>８人制</vt:lpstr>
      <vt:lpstr>予選①</vt:lpstr>
      <vt:lpstr>予選②</vt:lpstr>
      <vt:lpstr>決勝トーナメント表</vt:lpstr>
      <vt:lpstr>'１日目時間'!Print_Area</vt:lpstr>
      <vt:lpstr>'２日目時間'!Print_Area</vt:lpstr>
      <vt:lpstr>'Ａ～Ｂ'!Print_Area</vt:lpstr>
      <vt:lpstr>'Ｃ～Ｄ'!Print_Area</vt:lpstr>
      <vt:lpstr>'各チーム２ (2)'!Print_Area</vt:lpstr>
      <vt:lpstr>予選①!Print_Area</vt:lpstr>
      <vt:lpstr>予選②!Print_Area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掛田和久</cp:lastModifiedBy>
  <cp:lastPrinted>2017-05-27T10:41:42Z</cp:lastPrinted>
  <dcterms:created xsi:type="dcterms:W3CDTF">2005-01-23T10:11:54Z</dcterms:created>
  <dcterms:modified xsi:type="dcterms:W3CDTF">2017-05-28T11:37:41Z</dcterms:modified>
</cp:coreProperties>
</file>